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/>
  <mc:AlternateContent xmlns:mc="http://schemas.openxmlformats.org/markup-compatibility/2006">
    <mc:Choice Requires="x15">
      <x15ac:absPath xmlns:x15ac="http://schemas.microsoft.com/office/spreadsheetml/2010/11/ac" url="D:\OneDrive\Prefeitura\PMA 2019\CR - 0197.775-16-2006 - LICITAÇAO\Memória de Cálculo\"/>
    </mc:Choice>
  </mc:AlternateContent>
  <xr:revisionPtr revIDLastSave="9" documentId="11_4E8F238F03D3C5256678B51A2AD7F897A9CE1575" xr6:coauthVersionLast="43" xr6:coauthVersionMax="43" xr10:uidLastSave="{6339E123-07BD-4166-AC1A-083BC234370E}"/>
  <bookViews>
    <workbookView xWindow="-120" yWindow="-120" windowWidth="20730" windowHeight="11160" activeTab="1" xr2:uid="{00000000-000D-0000-FFFF-FFFF00000000}"/>
  </bookViews>
  <sheets>
    <sheet name="Sub 06  e Sub 07" sheetId="3" r:id="rId1"/>
    <sheet name="Sub 11 " sheetId="4" r:id="rId2"/>
  </sheets>
  <externalReferences>
    <externalReference r:id="rId3"/>
    <externalReference r:id="rId4"/>
    <externalReference r:id="rId5"/>
    <externalReference r:id="rId6"/>
  </externalReferences>
  <definedNames>
    <definedName name="_xlnm._FilterDatabase" localSheetId="0" hidden="1">'Sub 06  e Sub 07'!$A$11:$AF$414</definedName>
    <definedName name="_xlnm._FilterDatabase" localSheetId="1" hidden="1">'Sub 11 '!$A$10:$AF$75</definedName>
    <definedName name="_ta105" localSheetId="0">#REF!</definedName>
    <definedName name="_ta105" localSheetId="1">#REF!</definedName>
    <definedName name="_ta105">#REF!</definedName>
    <definedName name="_ta157" localSheetId="0">#REF!</definedName>
    <definedName name="_ta157" localSheetId="1">#REF!</definedName>
    <definedName name="_ta157">#REF!</definedName>
    <definedName name="_xlnm.Print_Area" localSheetId="0">'Sub 06  e Sub 07'!$B$1:$AF$459</definedName>
    <definedName name="_xlnm.Print_Area" localSheetId="1">'Sub 11 '!$B$1:$AF$120</definedName>
    <definedName name="COMP">'[1]COMPOSIÇOES-ORDEM NÚMERICA'!$A$8:$D$98</definedName>
    <definedName name="composição" localSheetId="0">#REF!</definedName>
    <definedName name="composição" localSheetId="1">#REF!</definedName>
    <definedName name="composição">#REF!</definedName>
    <definedName name="CUSTO_06" localSheetId="0">'[2]PCOMP-06-11-2006'!$A$1:$D$635</definedName>
    <definedName name="CUSTO_06" localSheetId="1">'[2]PCOMP-06-11-2006'!$A$1:$D$635</definedName>
    <definedName name="CUSTO_06">'[2]PCOMP-06-11-2006'!$A$1:$D$635</definedName>
    <definedName name="Função" localSheetId="0">#REF!</definedName>
    <definedName name="Função" localSheetId="1">#REF!</definedName>
    <definedName name="Função">#REF!</definedName>
    <definedName name="insumo" localSheetId="0">#REF!</definedName>
    <definedName name="insumo" localSheetId="1">#REF!</definedName>
    <definedName name="insumo">#REF!</definedName>
    <definedName name="KAPA" localSheetId="0">'[3]1-1'!#REF!</definedName>
    <definedName name="KAPA" localSheetId="1">'[3]1-1'!#REF!</definedName>
    <definedName name="KAPA">'[3]1-1'!#REF!</definedName>
    <definedName name="mdo" localSheetId="0">#REF!</definedName>
    <definedName name="mdo" localSheetId="1">#REF!</definedName>
    <definedName name="mdo">#REF!</definedName>
    <definedName name="Qampliação" localSheetId="0">[4]ORÇ_GERAL!#REF!</definedName>
    <definedName name="Qampliação" localSheetId="1">[4]ORÇ_GERAL!#REF!</definedName>
    <definedName name="Qampliação">[4]ORÇ_GERAL!#REF!</definedName>
    <definedName name="_xlnm.Print_Titles" localSheetId="0">'Sub 06  e Sub 07'!$6:$11</definedName>
    <definedName name="_xlnm.Print_Titles" localSheetId="1">'Sub 11 '!$5:$10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24" i="3" l="1"/>
  <c r="D425" i="3"/>
  <c r="D86" i="4"/>
  <c r="D85" i="4"/>
  <c r="K418" i="4" l="1"/>
  <c r="K419" i="4"/>
  <c r="K420" i="4"/>
  <c r="K421" i="4"/>
  <c r="K417" i="4"/>
  <c r="K416" i="4" s="1"/>
  <c r="J424" i="4"/>
  <c r="D416" i="4"/>
  <c r="E68" i="4" l="1"/>
  <c r="E69" i="4"/>
  <c r="E70" i="4"/>
  <c r="E67" i="4"/>
  <c r="M71" i="4" l="1"/>
  <c r="N89" i="4" l="1"/>
  <c r="O89" i="4" s="1"/>
  <c r="N88" i="4"/>
  <c r="O88" i="4" s="1"/>
  <c r="N87" i="4"/>
  <c r="O87" i="4" s="1"/>
  <c r="N86" i="4"/>
  <c r="O86" i="4" s="1"/>
  <c r="N85" i="4"/>
  <c r="O85" i="4" s="1"/>
  <c r="N84" i="4"/>
  <c r="O84" i="4" s="1"/>
  <c r="K84" i="4"/>
  <c r="N83" i="4"/>
  <c r="O83" i="4" s="1"/>
  <c r="N82" i="4"/>
  <c r="O82" i="4" s="1"/>
  <c r="N81" i="4"/>
  <c r="O81" i="4" s="1"/>
  <c r="P80" i="4"/>
  <c r="N80" i="4"/>
  <c r="O80" i="4" s="1"/>
  <c r="N79" i="4"/>
  <c r="O79" i="4" s="1"/>
  <c r="R78" i="4"/>
  <c r="AB71" i="4"/>
  <c r="AB73" i="4" s="1"/>
  <c r="M73" i="4"/>
  <c r="D87" i="4" s="1"/>
  <c r="AF70" i="4"/>
  <c r="AE70" i="4"/>
  <c r="AC70" i="4"/>
  <c r="AD70" i="4"/>
  <c r="AF69" i="4"/>
  <c r="AE69" i="4"/>
  <c r="AD69" i="4"/>
  <c r="AC69" i="4"/>
  <c r="AF68" i="4"/>
  <c r="AE68" i="4"/>
  <c r="AD68" i="4"/>
  <c r="AC68" i="4"/>
  <c r="AF67" i="4"/>
  <c r="AE67" i="4"/>
  <c r="AD67" i="4"/>
  <c r="AC67" i="4"/>
  <c r="AF66" i="4"/>
  <c r="AE66" i="4"/>
  <c r="AD66" i="4"/>
  <c r="AC66" i="4"/>
  <c r="AF65" i="4"/>
  <c r="AE65" i="4"/>
  <c r="AD65" i="4"/>
  <c r="AC65" i="4"/>
  <c r="AF64" i="4"/>
  <c r="AE64" i="4"/>
  <c r="AD64" i="4"/>
  <c r="AC64" i="4"/>
  <c r="AF63" i="4"/>
  <c r="AE63" i="4"/>
  <c r="AD63" i="4"/>
  <c r="AC63" i="4"/>
  <c r="AF62" i="4"/>
  <c r="AE62" i="4"/>
  <c r="AD62" i="4"/>
  <c r="AC62" i="4"/>
  <c r="AF61" i="4"/>
  <c r="AE61" i="4"/>
  <c r="AD61" i="4"/>
  <c r="AC61" i="4"/>
  <c r="AF60" i="4"/>
  <c r="AE60" i="4"/>
  <c r="AD60" i="4"/>
  <c r="AC60" i="4"/>
  <c r="AF59" i="4"/>
  <c r="AE59" i="4"/>
  <c r="AD59" i="4"/>
  <c r="AC59" i="4"/>
  <c r="AF58" i="4"/>
  <c r="AE58" i="4"/>
  <c r="AD58" i="4"/>
  <c r="AC58" i="4"/>
  <c r="AF57" i="4"/>
  <c r="AE57" i="4"/>
  <c r="AD57" i="4"/>
  <c r="AC57" i="4"/>
  <c r="AF56" i="4"/>
  <c r="AE56" i="4"/>
  <c r="AD56" i="4"/>
  <c r="AC56" i="4"/>
  <c r="AF55" i="4"/>
  <c r="AE55" i="4"/>
  <c r="AD55" i="4"/>
  <c r="AC55" i="4"/>
  <c r="AF54" i="4"/>
  <c r="AE54" i="4"/>
  <c r="AD54" i="4"/>
  <c r="AC54" i="4"/>
  <c r="AF53" i="4"/>
  <c r="AE53" i="4"/>
  <c r="AD53" i="4"/>
  <c r="AC53" i="4"/>
  <c r="AF52" i="4"/>
  <c r="AE52" i="4"/>
  <c r="AD52" i="4"/>
  <c r="AC52" i="4"/>
  <c r="AF51" i="4"/>
  <c r="AE51" i="4"/>
  <c r="AD51" i="4"/>
  <c r="AC51" i="4"/>
  <c r="AF50" i="4"/>
  <c r="AE50" i="4"/>
  <c r="AD50" i="4"/>
  <c r="AC50" i="4"/>
  <c r="AF49" i="4"/>
  <c r="AE49" i="4"/>
  <c r="AD49" i="4"/>
  <c r="AC49" i="4"/>
  <c r="AF48" i="4"/>
  <c r="AE48" i="4"/>
  <c r="AD48" i="4"/>
  <c r="AC48" i="4"/>
  <c r="AF47" i="4"/>
  <c r="AE47" i="4"/>
  <c r="AD47" i="4"/>
  <c r="AC47" i="4"/>
  <c r="AF46" i="4"/>
  <c r="AE46" i="4"/>
  <c r="AD46" i="4"/>
  <c r="AC46" i="4"/>
  <c r="AF45" i="4"/>
  <c r="AE45" i="4"/>
  <c r="AD45" i="4"/>
  <c r="AC45" i="4"/>
  <c r="AF44" i="4"/>
  <c r="AE44" i="4"/>
  <c r="AD44" i="4"/>
  <c r="AC44" i="4"/>
  <c r="AF43" i="4"/>
  <c r="AE43" i="4"/>
  <c r="AD43" i="4"/>
  <c r="AC43" i="4"/>
  <c r="AF42" i="4"/>
  <c r="AE42" i="4"/>
  <c r="AD42" i="4"/>
  <c r="AC42" i="4"/>
  <c r="AF41" i="4"/>
  <c r="AE41" i="4"/>
  <c r="AD41" i="4"/>
  <c r="AC41" i="4"/>
  <c r="AC40" i="4"/>
  <c r="AF40" i="4"/>
  <c r="AF39" i="4"/>
  <c r="AE39" i="4"/>
  <c r="AD39" i="4"/>
  <c r="AC39" i="4"/>
  <c r="AF38" i="4"/>
  <c r="AE38" i="4"/>
  <c r="AD38" i="4"/>
  <c r="AC38" i="4"/>
  <c r="AF37" i="4"/>
  <c r="AE37" i="4"/>
  <c r="AD37" i="4"/>
  <c r="AC37" i="4"/>
  <c r="AF36" i="4"/>
  <c r="AE36" i="4"/>
  <c r="AD36" i="4"/>
  <c r="AC36" i="4"/>
  <c r="AF35" i="4"/>
  <c r="AE35" i="4"/>
  <c r="AD35" i="4"/>
  <c r="AC35" i="4"/>
  <c r="AF34" i="4"/>
  <c r="AE34" i="4"/>
  <c r="AD34" i="4"/>
  <c r="AC34" i="4"/>
  <c r="AF33" i="4"/>
  <c r="AE33" i="4"/>
  <c r="AD33" i="4"/>
  <c r="AC33" i="4"/>
  <c r="AF32" i="4"/>
  <c r="AE32" i="4"/>
  <c r="AD32" i="4"/>
  <c r="AC32" i="4"/>
  <c r="AF31" i="4"/>
  <c r="AE31" i="4"/>
  <c r="AD31" i="4"/>
  <c r="AC31" i="4"/>
  <c r="AF30" i="4"/>
  <c r="AE30" i="4"/>
  <c r="AD30" i="4"/>
  <c r="AC30" i="4"/>
  <c r="AF29" i="4"/>
  <c r="AE29" i="4"/>
  <c r="AD29" i="4"/>
  <c r="AC29" i="4"/>
  <c r="AF28" i="4"/>
  <c r="AE28" i="4"/>
  <c r="AD28" i="4"/>
  <c r="AC28" i="4"/>
  <c r="AF27" i="4"/>
  <c r="AE27" i="4"/>
  <c r="AD27" i="4"/>
  <c r="AC27" i="4"/>
  <c r="AF26" i="4"/>
  <c r="AE26" i="4"/>
  <c r="AD26" i="4"/>
  <c r="AC26" i="4"/>
  <c r="AF25" i="4"/>
  <c r="AE25" i="4"/>
  <c r="AD25" i="4"/>
  <c r="AC25" i="4"/>
  <c r="AF24" i="4"/>
  <c r="AE24" i="4"/>
  <c r="AD24" i="4"/>
  <c r="AC24" i="4"/>
  <c r="AF23" i="4"/>
  <c r="AE23" i="4"/>
  <c r="AD23" i="4"/>
  <c r="AC23" i="4"/>
  <c r="AF22" i="4"/>
  <c r="AE22" i="4"/>
  <c r="AD22" i="4"/>
  <c r="AC22" i="4"/>
  <c r="AF21" i="4"/>
  <c r="AE21" i="4"/>
  <c r="AD21" i="4"/>
  <c r="AC21" i="4"/>
  <c r="AF20" i="4"/>
  <c r="AE20" i="4"/>
  <c r="AD20" i="4"/>
  <c r="AC20" i="4"/>
  <c r="AF19" i="4"/>
  <c r="AE19" i="4"/>
  <c r="AD19" i="4"/>
  <c r="AC19" i="4"/>
  <c r="AF18" i="4"/>
  <c r="AE18" i="4"/>
  <c r="AD18" i="4"/>
  <c r="AC18" i="4"/>
  <c r="AF17" i="4"/>
  <c r="AE17" i="4"/>
  <c r="AD17" i="4"/>
  <c r="AC17" i="4"/>
  <c r="AF16" i="4"/>
  <c r="AE16" i="4"/>
  <c r="AD16" i="4"/>
  <c r="AC16" i="4"/>
  <c r="AF15" i="4"/>
  <c r="AE15" i="4"/>
  <c r="AD15" i="4"/>
  <c r="AC15" i="4"/>
  <c r="AF14" i="4"/>
  <c r="AE14" i="4"/>
  <c r="AD14" i="4"/>
  <c r="AC14" i="4"/>
  <c r="AF13" i="4"/>
  <c r="AE13" i="4"/>
  <c r="AD13" i="4"/>
  <c r="AC13" i="4"/>
  <c r="AF12" i="4"/>
  <c r="AE12" i="4"/>
  <c r="AD12" i="4"/>
  <c r="AC12" i="4"/>
  <c r="AF11" i="4"/>
  <c r="AE11" i="4"/>
  <c r="AD11" i="4"/>
  <c r="AC11" i="4"/>
  <c r="P10" i="4"/>
  <c r="O10" i="4"/>
  <c r="P11" i="4" l="1"/>
  <c r="O38" i="4"/>
  <c r="O12" i="4"/>
  <c r="O16" i="4"/>
  <c r="O20" i="4"/>
  <c r="O24" i="4"/>
  <c r="O28" i="4"/>
  <c r="O32" i="4"/>
  <c r="O36" i="4"/>
  <c r="O41" i="4"/>
  <c r="O45" i="4"/>
  <c r="O49" i="4"/>
  <c r="O53" i="4"/>
  <c r="O57" i="4"/>
  <c r="O61" i="4"/>
  <c r="O65" i="4"/>
  <c r="O69" i="4"/>
  <c r="O11" i="4"/>
  <c r="O23" i="4"/>
  <c r="O35" i="4"/>
  <c r="O48" i="4"/>
  <c r="O60" i="4"/>
  <c r="O68" i="4"/>
  <c r="O13" i="4"/>
  <c r="O17" i="4"/>
  <c r="O21" i="4"/>
  <c r="O25" i="4"/>
  <c r="O29" i="4"/>
  <c r="O33" i="4"/>
  <c r="O37" i="4"/>
  <c r="O42" i="4"/>
  <c r="O46" i="4"/>
  <c r="O50" i="4"/>
  <c r="O54" i="4"/>
  <c r="O58" i="4"/>
  <c r="O62" i="4"/>
  <c r="O66" i="4"/>
  <c r="O70" i="4"/>
  <c r="O19" i="4"/>
  <c r="O27" i="4"/>
  <c r="O31" i="4"/>
  <c r="O44" i="4"/>
  <c r="O56" i="4"/>
  <c r="O14" i="4"/>
  <c r="O18" i="4"/>
  <c r="O22" i="4"/>
  <c r="O26" i="4"/>
  <c r="O30" i="4"/>
  <c r="O34" i="4"/>
  <c r="O39" i="4"/>
  <c r="O43" i="4"/>
  <c r="O47" i="4"/>
  <c r="O51" i="4"/>
  <c r="O55" i="4"/>
  <c r="O59" i="4"/>
  <c r="O63" i="4"/>
  <c r="O67" i="4"/>
  <c r="O15" i="4"/>
  <c r="O40" i="4"/>
  <c r="O52" i="4"/>
  <c r="O64" i="4"/>
  <c r="P19" i="4"/>
  <c r="Y19" i="4" s="1"/>
  <c r="P26" i="4"/>
  <c r="Z26" i="4" s="1"/>
  <c r="P30" i="4"/>
  <c r="X30" i="4" s="1"/>
  <c r="P35" i="4"/>
  <c r="P46" i="4"/>
  <c r="Y46" i="4" s="1"/>
  <c r="P53" i="4"/>
  <c r="Z53" i="4" s="1"/>
  <c r="P58" i="4"/>
  <c r="Y58" i="4" s="1"/>
  <c r="P62" i="4"/>
  <c r="P14" i="4"/>
  <c r="Z14" i="4" s="1"/>
  <c r="P22" i="4"/>
  <c r="Z22" i="4" s="1"/>
  <c r="P31" i="4"/>
  <c r="Y31" i="4" s="1"/>
  <c r="P38" i="4"/>
  <c r="Q38" i="4" s="1"/>
  <c r="P41" i="4"/>
  <c r="P49" i="4"/>
  <c r="Z49" i="4" s="1"/>
  <c r="P65" i="4"/>
  <c r="X65" i="4" s="1"/>
  <c r="P15" i="4"/>
  <c r="P23" i="4"/>
  <c r="X23" i="4" s="1"/>
  <c r="P34" i="4"/>
  <c r="P39" i="4"/>
  <c r="Y39" i="4" s="1"/>
  <c r="P42" i="4"/>
  <c r="Y42" i="4" s="1"/>
  <c r="P54" i="4"/>
  <c r="Y54" i="4" s="1"/>
  <c r="P61" i="4"/>
  <c r="Z61" i="4" s="1"/>
  <c r="P66" i="4"/>
  <c r="Y66" i="4" s="1"/>
  <c r="P18" i="4"/>
  <c r="P27" i="4"/>
  <c r="X27" i="4" s="1"/>
  <c r="P45" i="4"/>
  <c r="Y45" i="4" s="1"/>
  <c r="P50" i="4"/>
  <c r="Z50" i="4" s="1"/>
  <c r="P57" i="4"/>
  <c r="Z57" i="4" s="1"/>
  <c r="P69" i="4"/>
  <c r="Y69" i="4" s="1"/>
  <c r="Y26" i="4"/>
  <c r="Q65" i="4"/>
  <c r="AA65" i="4" s="1"/>
  <c r="Z46" i="4"/>
  <c r="X11" i="4"/>
  <c r="X53" i="4"/>
  <c r="AF71" i="4"/>
  <c r="AF73" i="4" s="1"/>
  <c r="AD78" i="4" s="1"/>
  <c r="Z18" i="4"/>
  <c r="Z34" i="4"/>
  <c r="X34" i="4"/>
  <c r="AE40" i="4"/>
  <c r="AE71" i="4" s="1"/>
  <c r="AE73" i="4" s="1"/>
  <c r="X42" i="4"/>
  <c r="Q53" i="4"/>
  <c r="S53" i="4" s="1"/>
  <c r="Y61" i="4"/>
  <c r="Z11" i="4"/>
  <c r="V11" i="4"/>
  <c r="Y11" i="4"/>
  <c r="U11" i="4"/>
  <c r="Q11" i="4"/>
  <c r="X19" i="4"/>
  <c r="Y38" i="4"/>
  <c r="AD40" i="4"/>
  <c r="AD71" i="4" s="1"/>
  <c r="AD73" i="4" s="1"/>
  <c r="AC71" i="4"/>
  <c r="AC73" i="4" s="1"/>
  <c r="Z15" i="4"/>
  <c r="Y15" i="4"/>
  <c r="Q15" i="4"/>
  <c r="V15" i="4" s="1"/>
  <c r="X15" i="4"/>
  <c r="X57" i="4"/>
  <c r="P12" i="4"/>
  <c r="P16" i="4"/>
  <c r="P20" i="4"/>
  <c r="P24" i="4"/>
  <c r="P28" i="4"/>
  <c r="P32" i="4"/>
  <c r="P36" i="4"/>
  <c r="P43" i="4"/>
  <c r="P47" i="4"/>
  <c r="P51" i="4"/>
  <c r="P55" i="4"/>
  <c r="P59" i="4"/>
  <c r="P63" i="4"/>
  <c r="P67" i="4"/>
  <c r="P70" i="4"/>
  <c r="P13" i="4"/>
  <c r="P17" i="4"/>
  <c r="P21" i="4"/>
  <c r="P25" i="4"/>
  <c r="P29" i="4"/>
  <c r="P33" i="4"/>
  <c r="P37" i="4"/>
  <c r="P40" i="4"/>
  <c r="P44" i="4"/>
  <c r="P48" i="4"/>
  <c r="P52" i="4"/>
  <c r="P56" i="4"/>
  <c r="P60" i="4"/>
  <c r="P64" i="4"/>
  <c r="P68" i="4"/>
  <c r="X61" i="4" l="1"/>
  <c r="Y30" i="4"/>
  <c r="Y49" i="4"/>
  <c r="V65" i="4"/>
  <c r="Q30" i="4"/>
  <c r="S30" i="4" s="1"/>
  <c r="X58" i="4"/>
  <c r="Z30" i="4"/>
  <c r="Z58" i="4"/>
  <c r="Q31" i="4"/>
  <c r="V31" i="4" s="1"/>
  <c r="Z31" i="4"/>
  <c r="Y65" i="4"/>
  <c r="Z69" i="4"/>
  <c r="Q69" i="4"/>
  <c r="S69" i="4" s="1"/>
  <c r="X69" i="4"/>
  <c r="T65" i="4"/>
  <c r="Z65" i="4"/>
  <c r="S65" i="4"/>
  <c r="U65" i="4"/>
  <c r="Q61" i="4"/>
  <c r="S61" i="4" s="1"/>
  <c r="V61" i="4"/>
  <c r="U61" i="4"/>
  <c r="X49" i="4"/>
  <c r="Q23" i="4"/>
  <c r="U23" i="4" s="1"/>
  <c r="Y62" i="4"/>
  <c r="Z23" i="4"/>
  <c r="Q22" i="4"/>
  <c r="T22" i="4" s="1"/>
  <c r="Z54" i="4"/>
  <c r="Q58" i="4"/>
  <c r="T58" i="4" s="1"/>
  <c r="Q54" i="4"/>
  <c r="S54" i="4" s="1"/>
  <c r="U54" i="4"/>
  <c r="X54" i="4"/>
  <c r="V54" i="4"/>
  <c r="T54" i="4"/>
  <c r="T53" i="4"/>
  <c r="V53" i="4"/>
  <c r="X46" i="4"/>
  <c r="Q46" i="4"/>
  <c r="U46" i="4" s="1"/>
  <c r="Q45" i="4"/>
  <c r="V45" i="4"/>
  <c r="X45" i="4"/>
  <c r="Z45" i="4"/>
  <c r="Q42" i="4"/>
  <c r="V42" i="4" s="1"/>
  <c r="T42" i="4"/>
  <c r="Z42" i="4"/>
  <c r="U42" i="4"/>
  <c r="X39" i="4"/>
  <c r="X38" i="4"/>
  <c r="S38" i="4"/>
  <c r="U38" i="4"/>
  <c r="Z38" i="4"/>
  <c r="V38" i="4"/>
  <c r="T38" i="4"/>
  <c r="X41" i="4"/>
  <c r="Y34" i="4"/>
  <c r="Y35" i="4"/>
  <c r="X31" i="4"/>
  <c r="U31" i="4"/>
  <c r="T31" i="4"/>
  <c r="V30" i="4"/>
  <c r="U30" i="4"/>
  <c r="T30" i="4"/>
  <c r="Y27" i="4"/>
  <c r="Q27" i="4"/>
  <c r="AA27" i="4" s="1"/>
  <c r="Z27" i="4"/>
  <c r="X26" i="4"/>
  <c r="Y23" i="4"/>
  <c r="V23" i="4"/>
  <c r="T23" i="4"/>
  <c r="U22" i="4"/>
  <c r="X22" i="4"/>
  <c r="Y22" i="4"/>
  <c r="V22" i="4"/>
  <c r="Q19" i="4"/>
  <c r="R19" i="4" s="1"/>
  <c r="Z19" i="4"/>
  <c r="X18" i="4"/>
  <c r="U15" i="4"/>
  <c r="Q14" i="4"/>
  <c r="S14" i="4" s="1"/>
  <c r="Q39" i="4"/>
  <c r="V39" i="4" s="1"/>
  <c r="Z39" i="4"/>
  <c r="X66" i="4"/>
  <c r="V66" i="4"/>
  <c r="Y50" i="4"/>
  <c r="X62" i="4"/>
  <c r="X14" i="4"/>
  <c r="Y41" i="4"/>
  <c r="Z41" i="4"/>
  <c r="U39" i="4"/>
  <c r="X35" i="4"/>
  <c r="Q66" i="4"/>
  <c r="U66" i="4" s="1"/>
  <c r="Z66" i="4"/>
  <c r="X50" i="4"/>
  <c r="Q35" i="4"/>
  <c r="S35" i="4" s="1"/>
  <c r="Z35" i="4"/>
  <c r="Q62" i="4"/>
  <c r="S62" i="4" s="1"/>
  <c r="Z62" i="4"/>
  <c r="V14" i="4"/>
  <c r="Q41" i="4"/>
  <c r="U41" i="4" s="1"/>
  <c r="Q50" i="4"/>
  <c r="R50" i="4" s="1"/>
  <c r="Y14" i="4"/>
  <c r="R65" i="4"/>
  <c r="Q57" i="4"/>
  <c r="T57" i="4" s="1"/>
  <c r="Q18" i="4"/>
  <c r="V18" i="4" s="1"/>
  <c r="Y18" i="4"/>
  <c r="Y57" i="4"/>
  <c r="Q34" i="4"/>
  <c r="V34" i="4" s="1"/>
  <c r="Y53" i="4"/>
  <c r="U53" i="4"/>
  <c r="W53" i="4" s="1"/>
  <c r="Q26" i="4"/>
  <c r="V26" i="4" s="1"/>
  <c r="Q49" i="4"/>
  <c r="X68" i="4"/>
  <c r="Y68" i="4"/>
  <c r="Q68" i="4"/>
  <c r="S68" i="4" s="1"/>
  <c r="Z68" i="4"/>
  <c r="X44" i="4"/>
  <c r="Y44" i="4"/>
  <c r="Q44" i="4"/>
  <c r="S44" i="4" s="1"/>
  <c r="Z44" i="4"/>
  <c r="X13" i="4"/>
  <c r="Z13" i="4"/>
  <c r="Y13" i="4"/>
  <c r="Q13" i="4"/>
  <c r="T13" i="4" s="1"/>
  <c r="Y24" i="4"/>
  <c r="U24" i="4"/>
  <c r="Q24" i="4"/>
  <c r="S24" i="4" s="1"/>
  <c r="X24" i="4"/>
  <c r="Z24" i="4"/>
  <c r="V24" i="4"/>
  <c r="Y70" i="4"/>
  <c r="Q70" i="4"/>
  <c r="S70" i="4" s="1"/>
  <c r="X70" i="4"/>
  <c r="Z70" i="4"/>
  <c r="Y63" i="4"/>
  <c r="U63" i="4"/>
  <c r="Q63" i="4"/>
  <c r="S63" i="4" s="1"/>
  <c r="X63" i="4"/>
  <c r="Z63" i="4"/>
  <c r="V63" i="4"/>
  <c r="Y55" i="4"/>
  <c r="Q55" i="4"/>
  <c r="S55" i="4" s="1"/>
  <c r="X55" i="4"/>
  <c r="Z55" i="4"/>
  <c r="V55" i="4"/>
  <c r="Y47" i="4"/>
  <c r="U47" i="4"/>
  <c r="Q47" i="4"/>
  <c r="S47" i="4" s="1"/>
  <c r="X47" i="4"/>
  <c r="Z47" i="4"/>
  <c r="V47" i="4"/>
  <c r="R39" i="4"/>
  <c r="T39" i="4"/>
  <c r="AA39" i="4"/>
  <c r="S39" i="4"/>
  <c r="R11" i="4"/>
  <c r="AA11" i="4"/>
  <c r="T50" i="4"/>
  <c r="R42" i="4"/>
  <c r="AA42" i="4"/>
  <c r="S42" i="4"/>
  <c r="S22" i="4"/>
  <c r="S11" i="4"/>
  <c r="X60" i="4"/>
  <c r="Y60" i="4"/>
  <c r="Q60" i="4"/>
  <c r="S60" i="4" s="1"/>
  <c r="Z60" i="4"/>
  <c r="X37" i="4"/>
  <c r="Z37" i="4"/>
  <c r="Y37" i="4"/>
  <c r="Q37" i="4"/>
  <c r="V37" i="4" s="1"/>
  <c r="X21" i="4"/>
  <c r="Z21" i="4"/>
  <c r="Y21" i="4"/>
  <c r="Q21" i="4"/>
  <c r="S21" i="4" s="1"/>
  <c r="V21" i="4"/>
  <c r="U21" i="4"/>
  <c r="Y16" i="4"/>
  <c r="Q16" i="4"/>
  <c r="S16" i="4" s="1"/>
  <c r="X16" i="4"/>
  <c r="Z16" i="4"/>
  <c r="V16" i="4"/>
  <c r="R66" i="4"/>
  <c r="AA66" i="4"/>
  <c r="S66" i="4"/>
  <c r="T66" i="4"/>
  <c r="X64" i="4"/>
  <c r="Y64" i="4"/>
  <c r="Z64" i="4"/>
  <c r="Q64" i="4"/>
  <c r="S64" i="4" s="1"/>
  <c r="X56" i="4"/>
  <c r="Y56" i="4"/>
  <c r="Q56" i="4"/>
  <c r="S56" i="4" s="1"/>
  <c r="Z56" i="4"/>
  <c r="V56" i="4"/>
  <c r="X48" i="4"/>
  <c r="Y48" i="4"/>
  <c r="Q48" i="4"/>
  <c r="S48" i="4" s="1"/>
  <c r="Z48" i="4"/>
  <c r="X40" i="4"/>
  <c r="Z40" i="4"/>
  <c r="Y40" i="4"/>
  <c r="Q40" i="4"/>
  <c r="T40" i="4" s="1"/>
  <c r="X33" i="4"/>
  <c r="Z33" i="4"/>
  <c r="Y33" i="4"/>
  <c r="Q33" i="4"/>
  <c r="S33" i="4" s="1"/>
  <c r="X25" i="4"/>
  <c r="Z25" i="4"/>
  <c r="Y25" i="4"/>
  <c r="Q25" i="4"/>
  <c r="S25" i="4" s="1"/>
  <c r="X17" i="4"/>
  <c r="Z17" i="4"/>
  <c r="Y17" i="4"/>
  <c r="Q17" i="4"/>
  <c r="S17" i="4" s="1"/>
  <c r="Y36" i="4"/>
  <c r="Q36" i="4"/>
  <c r="U36" i="4" s="1"/>
  <c r="X36" i="4"/>
  <c r="T36" i="4"/>
  <c r="V36" i="4"/>
  <c r="S36" i="4"/>
  <c r="Z36" i="4"/>
  <c r="Y28" i="4"/>
  <c r="U28" i="4"/>
  <c r="Q28" i="4"/>
  <c r="S28" i="4" s="1"/>
  <c r="X28" i="4"/>
  <c r="T28" i="4"/>
  <c r="V28" i="4"/>
  <c r="Z28" i="4"/>
  <c r="Y20" i="4"/>
  <c r="Q20" i="4"/>
  <c r="U20" i="4" s="1"/>
  <c r="X20" i="4"/>
  <c r="V20" i="4"/>
  <c r="Z20" i="4"/>
  <c r="Y12" i="4"/>
  <c r="Q12" i="4"/>
  <c r="S12" i="4" s="1"/>
  <c r="X12" i="4"/>
  <c r="Z12" i="4"/>
  <c r="T11" i="4"/>
  <c r="AA30" i="4"/>
  <c r="R30" i="4"/>
  <c r="X52" i="4"/>
  <c r="Y52" i="4"/>
  <c r="Q52" i="4"/>
  <c r="V52" i="4" s="1"/>
  <c r="Z52" i="4"/>
  <c r="X29" i="4"/>
  <c r="Z29" i="4"/>
  <c r="Y29" i="4"/>
  <c r="Q29" i="4"/>
  <c r="V29" i="4" s="1"/>
  <c r="Y32" i="4"/>
  <c r="U32" i="4"/>
  <c r="Q32" i="4"/>
  <c r="S32" i="4" s="1"/>
  <c r="X32" i="4"/>
  <c r="Z32" i="4"/>
  <c r="V32" i="4"/>
  <c r="AA22" i="4"/>
  <c r="R22" i="4"/>
  <c r="D108" i="4"/>
  <c r="D112" i="4" s="1"/>
  <c r="D99" i="4"/>
  <c r="D93" i="4"/>
  <c r="D111" i="4"/>
  <c r="D104" i="4"/>
  <c r="D98" i="4"/>
  <c r="D110" i="4"/>
  <c r="D97" i="4"/>
  <c r="D90" i="4"/>
  <c r="D89" i="4"/>
  <c r="D109" i="4"/>
  <c r="D100" i="4"/>
  <c r="D88" i="4"/>
  <c r="AD80" i="4"/>
  <c r="Y67" i="4"/>
  <c r="U67" i="4"/>
  <c r="Q67" i="4"/>
  <c r="T67" i="4" s="1"/>
  <c r="X67" i="4"/>
  <c r="Z67" i="4"/>
  <c r="Y59" i="4"/>
  <c r="Q59" i="4"/>
  <c r="S59" i="4" s="1"/>
  <c r="X59" i="4"/>
  <c r="Z59" i="4"/>
  <c r="Y51" i="4"/>
  <c r="Q51" i="4"/>
  <c r="T51" i="4" s="1"/>
  <c r="X51" i="4"/>
  <c r="Z51" i="4"/>
  <c r="Y43" i="4"/>
  <c r="Q43" i="4"/>
  <c r="U43" i="4" s="1"/>
  <c r="X43" i="4"/>
  <c r="V43" i="4"/>
  <c r="Z43" i="4"/>
  <c r="AF79" i="4"/>
  <c r="AF80" i="4" s="1"/>
  <c r="R31" i="4"/>
  <c r="AA31" i="4"/>
  <c r="S31" i="4"/>
  <c r="R15" i="4"/>
  <c r="T15" i="4"/>
  <c r="S15" i="4"/>
  <c r="AA15" i="4"/>
  <c r="AA38" i="4"/>
  <c r="R38" i="4"/>
  <c r="AA53" i="4"/>
  <c r="R53" i="4"/>
  <c r="AA45" i="4"/>
  <c r="R45" i="4"/>
  <c r="AA14" i="4"/>
  <c r="AA54" i="4"/>
  <c r="R58" i="4" l="1"/>
  <c r="R27" i="4"/>
  <c r="S20" i="4"/>
  <c r="W20" i="4" s="1"/>
  <c r="S23" i="4"/>
  <c r="W23" i="4" s="1"/>
  <c r="W65" i="4"/>
  <c r="R61" i="4"/>
  <c r="AA61" i="4"/>
  <c r="R35" i="4"/>
  <c r="S58" i="4"/>
  <c r="AA58" i="4"/>
  <c r="W30" i="4"/>
  <c r="V70" i="4"/>
  <c r="U70" i="4"/>
  <c r="R69" i="4"/>
  <c r="T69" i="4"/>
  <c r="AA69" i="4"/>
  <c r="U69" i="4"/>
  <c r="V69" i="4"/>
  <c r="U68" i="4"/>
  <c r="V68" i="4"/>
  <c r="T68" i="4"/>
  <c r="V67" i="4"/>
  <c r="V64" i="4"/>
  <c r="U64" i="4"/>
  <c r="T62" i="4"/>
  <c r="AA62" i="4"/>
  <c r="V62" i="4"/>
  <c r="U62" i="4"/>
  <c r="T61" i="4"/>
  <c r="W61" i="4" s="1"/>
  <c r="R54" i="4"/>
  <c r="AA23" i="4"/>
  <c r="W54" i="4"/>
  <c r="AA19" i="4"/>
  <c r="R23" i="4"/>
  <c r="AA46" i="4"/>
  <c r="R46" i="4"/>
  <c r="R14" i="4"/>
  <c r="S19" i="4"/>
  <c r="V60" i="4"/>
  <c r="U60" i="4"/>
  <c r="T60" i="4"/>
  <c r="T59" i="4"/>
  <c r="V59" i="4"/>
  <c r="U59" i="4"/>
  <c r="U58" i="4"/>
  <c r="V58" i="4"/>
  <c r="U57" i="4"/>
  <c r="V57" i="4"/>
  <c r="U56" i="4"/>
  <c r="U55" i="4"/>
  <c r="U52" i="4"/>
  <c r="U51" i="4"/>
  <c r="V51" i="4"/>
  <c r="V50" i="4"/>
  <c r="U50" i="4"/>
  <c r="T49" i="4"/>
  <c r="V49" i="4"/>
  <c r="U49" i="4"/>
  <c r="V48" i="4"/>
  <c r="W48" i="4" s="1"/>
  <c r="U48" i="4"/>
  <c r="V46" i="4"/>
  <c r="S46" i="4"/>
  <c r="T46" i="4"/>
  <c r="U45" i="4"/>
  <c r="T45" i="4"/>
  <c r="S45" i="4"/>
  <c r="U44" i="4"/>
  <c r="V44" i="4"/>
  <c r="T44" i="4"/>
  <c r="W42" i="4"/>
  <c r="V40" i="4"/>
  <c r="U40" i="4"/>
  <c r="W38" i="4"/>
  <c r="V41" i="4"/>
  <c r="T41" i="4"/>
  <c r="U37" i="4"/>
  <c r="T37" i="4"/>
  <c r="V35" i="4"/>
  <c r="AA35" i="4"/>
  <c r="T35" i="4"/>
  <c r="U35" i="4"/>
  <c r="T34" i="4"/>
  <c r="U34" i="4"/>
  <c r="U33" i="4"/>
  <c r="V33" i="4"/>
  <c r="T33" i="4"/>
  <c r="W31" i="4"/>
  <c r="T32" i="4"/>
  <c r="U29" i="4"/>
  <c r="T29" i="4"/>
  <c r="T25" i="4"/>
  <c r="S27" i="4"/>
  <c r="T27" i="4"/>
  <c r="V27" i="4"/>
  <c r="U27" i="4"/>
  <c r="U26" i="4"/>
  <c r="T26" i="4"/>
  <c r="U25" i="4"/>
  <c r="V25" i="4"/>
  <c r="T24" i="4"/>
  <c r="W24" i="4" s="1"/>
  <c r="W22" i="4"/>
  <c r="T20" i="4"/>
  <c r="T19" i="4"/>
  <c r="V19" i="4"/>
  <c r="U19" i="4"/>
  <c r="U18" i="4"/>
  <c r="T18" i="4"/>
  <c r="T17" i="4"/>
  <c r="U17" i="4"/>
  <c r="V17" i="4"/>
  <c r="T16" i="4"/>
  <c r="U16" i="4"/>
  <c r="U14" i="4"/>
  <c r="T14" i="4"/>
  <c r="T12" i="4"/>
  <c r="U13" i="4"/>
  <c r="V13" i="4"/>
  <c r="V12" i="4"/>
  <c r="U12" i="4"/>
  <c r="S50" i="4"/>
  <c r="R41" i="4"/>
  <c r="AA41" i="4"/>
  <c r="AA50" i="4"/>
  <c r="S41" i="4"/>
  <c r="R62" i="4"/>
  <c r="R26" i="4"/>
  <c r="S26" i="4"/>
  <c r="AA26" i="4"/>
  <c r="S18" i="4"/>
  <c r="AA18" i="4"/>
  <c r="R18" i="4"/>
  <c r="S13" i="4"/>
  <c r="S57" i="4"/>
  <c r="AA57" i="4"/>
  <c r="R57" i="4"/>
  <c r="W32" i="4"/>
  <c r="S49" i="4"/>
  <c r="AA49" i="4"/>
  <c r="R49" i="4"/>
  <c r="AA34" i="4"/>
  <c r="S34" i="4"/>
  <c r="R34" i="4"/>
  <c r="Y71" i="4"/>
  <c r="Y73" i="4" s="1"/>
  <c r="X71" i="4"/>
  <c r="X73" i="4" s="1"/>
  <c r="Y88" i="4" s="1"/>
  <c r="W66" i="4"/>
  <c r="W28" i="4"/>
  <c r="AA43" i="4"/>
  <c r="R43" i="4"/>
  <c r="W11" i="4"/>
  <c r="AF81" i="4"/>
  <c r="AF82" i="4" s="1"/>
  <c r="AA48" i="4"/>
  <c r="R48" i="4"/>
  <c r="T48" i="4"/>
  <c r="AA56" i="4"/>
  <c r="R56" i="4"/>
  <c r="T56" i="4"/>
  <c r="W56" i="4" s="1"/>
  <c r="T64" i="4"/>
  <c r="AA37" i="4"/>
  <c r="R37" i="4"/>
  <c r="S37" i="4"/>
  <c r="W37" i="4" s="1"/>
  <c r="Z71" i="4"/>
  <c r="Z73" i="4" s="1"/>
  <c r="W39" i="4"/>
  <c r="T47" i="4"/>
  <c r="W47" i="4" s="1"/>
  <c r="T55" i="4"/>
  <c r="T63" i="4"/>
  <c r="W63" i="4" s="1"/>
  <c r="T70" i="4"/>
  <c r="R59" i="4"/>
  <c r="AA59" i="4"/>
  <c r="AA52" i="4"/>
  <c r="R52" i="4"/>
  <c r="AA40" i="4"/>
  <c r="R40" i="4"/>
  <c r="T43" i="4"/>
  <c r="AA29" i="4"/>
  <c r="R29" i="4"/>
  <c r="S29" i="4"/>
  <c r="S52" i="4"/>
  <c r="AA21" i="4"/>
  <c r="R21" i="4"/>
  <c r="T21" i="4"/>
  <c r="AA24" i="4"/>
  <c r="R24" i="4"/>
  <c r="AA44" i="4"/>
  <c r="R44" i="4"/>
  <c r="AA68" i="4"/>
  <c r="R68" i="4"/>
  <c r="AA51" i="4"/>
  <c r="R51" i="4"/>
  <c r="R67" i="4"/>
  <c r="AA67" i="4"/>
  <c r="S40" i="4"/>
  <c r="AA64" i="4"/>
  <c r="R64" i="4"/>
  <c r="W15" i="4"/>
  <c r="S43" i="4"/>
  <c r="S51" i="4"/>
  <c r="S67" i="4"/>
  <c r="AA32" i="4"/>
  <c r="R32" i="4"/>
  <c r="T52" i="4"/>
  <c r="AA12" i="4"/>
  <c r="R12" i="4"/>
  <c r="AA20" i="4"/>
  <c r="R20" i="4"/>
  <c r="AA28" i="4"/>
  <c r="R28" i="4"/>
  <c r="W36" i="4"/>
  <c r="AA36" i="4"/>
  <c r="R36" i="4"/>
  <c r="AA17" i="4"/>
  <c r="R17" i="4"/>
  <c r="AA25" i="4"/>
  <c r="R25" i="4"/>
  <c r="AA33" i="4"/>
  <c r="R33" i="4"/>
  <c r="AA16" i="4"/>
  <c r="R16" i="4"/>
  <c r="AA60" i="4"/>
  <c r="R60" i="4"/>
  <c r="R47" i="4"/>
  <c r="AA47" i="4"/>
  <c r="R55" i="4"/>
  <c r="AA55" i="4"/>
  <c r="R63" i="4"/>
  <c r="AA63" i="4"/>
  <c r="R70" i="4"/>
  <c r="AA70" i="4"/>
  <c r="AA13" i="4"/>
  <c r="R13" i="4"/>
  <c r="AC312" i="3"/>
  <c r="AD312" i="3"/>
  <c r="AE312" i="3"/>
  <c r="AF312" i="3"/>
  <c r="AB313" i="3"/>
  <c r="M313" i="3"/>
  <c r="W40" i="4" l="1"/>
  <c r="W68" i="4"/>
  <c r="W70" i="4"/>
  <c r="W57" i="4"/>
  <c r="W64" i="4"/>
  <c r="W60" i="4"/>
  <c r="W62" i="4"/>
  <c r="W67" i="4"/>
  <c r="W51" i="4"/>
  <c r="W43" i="4"/>
  <c r="W29" i="4"/>
  <c r="W33" i="4"/>
  <c r="W45" i="4"/>
  <c r="W59" i="4"/>
  <c r="W69" i="4"/>
  <c r="W26" i="4"/>
  <c r="W41" i="4"/>
  <c r="W50" i="4"/>
  <c r="W16" i="4"/>
  <c r="W55" i="4"/>
  <c r="W34" i="4"/>
  <c r="W13" i="4"/>
  <c r="W12" i="4"/>
  <c r="W14" i="4"/>
  <c r="W58" i="4"/>
  <c r="W49" i="4"/>
  <c r="W46" i="4"/>
  <c r="W44" i="4"/>
  <c r="W35" i="4"/>
  <c r="W18" i="4"/>
  <c r="W27" i="4"/>
  <c r="W25" i="4"/>
  <c r="W19" i="4"/>
  <c r="W17" i="4"/>
  <c r="V71" i="4"/>
  <c r="V73" i="4" s="1"/>
  <c r="T83" i="4" s="1"/>
  <c r="R71" i="4"/>
  <c r="R73" i="4" s="1"/>
  <c r="J81" i="4" s="1"/>
  <c r="X104" i="4" s="1"/>
  <c r="Z104" i="4" s="1"/>
  <c r="T71" i="4"/>
  <c r="T73" i="4" s="1"/>
  <c r="Y79" i="4"/>
  <c r="Y80" i="4"/>
  <c r="D84" i="4" s="1"/>
  <c r="Y86" i="4"/>
  <c r="AA71" i="4"/>
  <c r="Y81" i="4"/>
  <c r="D91" i="4" s="1"/>
  <c r="U71" i="4"/>
  <c r="U73" i="4" s="1"/>
  <c r="Y89" i="4"/>
  <c r="W21" i="4"/>
  <c r="AF83" i="4"/>
  <c r="AF84" i="4" s="1"/>
  <c r="AF85" i="4" s="1"/>
  <c r="W52" i="4"/>
  <c r="S71" i="4"/>
  <c r="S73" i="4" s="1"/>
  <c r="Y85" i="4"/>
  <c r="Y87" i="4"/>
  <c r="AC315" i="3"/>
  <c r="AD315" i="3"/>
  <c r="AE315" i="3"/>
  <c r="AF315" i="3"/>
  <c r="AC316" i="3"/>
  <c r="AD316" i="3"/>
  <c r="AE316" i="3"/>
  <c r="AF316" i="3"/>
  <c r="AC317" i="3"/>
  <c r="AD317" i="3"/>
  <c r="AE317" i="3"/>
  <c r="AF317" i="3"/>
  <c r="AC318" i="3"/>
  <c r="AD318" i="3"/>
  <c r="AE318" i="3"/>
  <c r="AF318" i="3"/>
  <c r="AC319" i="3"/>
  <c r="AD319" i="3"/>
  <c r="AE319" i="3"/>
  <c r="AF319" i="3"/>
  <c r="AC320" i="3"/>
  <c r="AD320" i="3"/>
  <c r="AE320" i="3"/>
  <c r="AF320" i="3"/>
  <c r="AC321" i="3"/>
  <c r="AD321" i="3"/>
  <c r="AE321" i="3"/>
  <c r="AF321" i="3"/>
  <c r="AC322" i="3"/>
  <c r="AD322" i="3"/>
  <c r="AE322" i="3"/>
  <c r="AF322" i="3"/>
  <c r="AC323" i="3"/>
  <c r="AD323" i="3"/>
  <c r="AE323" i="3"/>
  <c r="AF323" i="3"/>
  <c r="AC324" i="3"/>
  <c r="AD324" i="3"/>
  <c r="AE324" i="3"/>
  <c r="AF324" i="3"/>
  <c r="AC325" i="3"/>
  <c r="AD325" i="3"/>
  <c r="AE325" i="3"/>
  <c r="AF325" i="3"/>
  <c r="AC326" i="3"/>
  <c r="AD326" i="3"/>
  <c r="AE326" i="3"/>
  <c r="AF326" i="3"/>
  <c r="AC327" i="3"/>
  <c r="AD327" i="3"/>
  <c r="AE327" i="3"/>
  <c r="AF327" i="3"/>
  <c r="AC328" i="3"/>
  <c r="AD328" i="3"/>
  <c r="AE328" i="3"/>
  <c r="AF328" i="3"/>
  <c r="AC329" i="3"/>
  <c r="AD329" i="3"/>
  <c r="AE329" i="3"/>
  <c r="AF329" i="3"/>
  <c r="AC330" i="3"/>
  <c r="AD330" i="3"/>
  <c r="AE330" i="3"/>
  <c r="AF330" i="3"/>
  <c r="AC331" i="3"/>
  <c r="AD331" i="3"/>
  <c r="AE331" i="3"/>
  <c r="AF331" i="3"/>
  <c r="AC332" i="3"/>
  <c r="AD332" i="3"/>
  <c r="AE332" i="3"/>
  <c r="AF332" i="3"/>
  <c r="AC333" i="3"/>
  <c r="AD333" i="3"/>
  <c r="AE333" i="3"/>
  <c r="AF333" i="3"/>
  <c r="AC334" i="3"/>
  <c r="AD334" i="3"/>
  <c r="AE334" i="3"/>
  <c r="AF334" i="3"/>
  <c r="AC335" i="3"/>
  <c r="AD335" i="3"/>
  <c r="AE335" i="3"/>
  <c r="AF335" i="3"/>
  <c r="AC336" i="3"/>
  <c r="AD336" i="3"/>
  <c r="AE336" i="3"/>
  <c r="AF336" i="3"/>
  <c r="AC337" i="3"/>
  <c r="AD337" i="3"/>
  <c r="AE337" i="3"/>
  <c r="AF337" i="3"/>
  <c r="AC338" i="3"/>
  <c r="AD338" i="3"/>
  <c r="AE338" i="3"/>
  <c r="AF338" i="3"/>
  <c r="AC339" i="3"/>
  <c r="AD339" i="3"/>
  <c r="AE339" i="3"/>
  <c r="AF339" i="3"/>
  <c r="AC340" i="3"/>
  <c r="AD340" i="3"/>
  <c r="AE340" i="3"/>
  <c r="AF340" i="3"/>
  <c r="AC341" i="3"/>
  <c r="AD341" i="3"/>
  <c r="AE341" i="3"/>
  <c r="AF341" i="3"/>
  <c r="AC342" i="3"/>
  <c r="AD342" i="3"/>
  <c r="AE342" i="3"/>
  <c r="AF342" i="3"/>
  <c r="AC343" i="3"/>
  <c r="AD343" i="3"/>
  <c r="AE343" i="3"/>
  <c r="AF343" i="3"/>
  <c r="AC344" i="3"/>
  <c r="AD344" i="3"/>
  <c r="AE344" i="3"/>
  <c r="AF344" i="3"/>
  <c r="AC345" i="3"/>
  <c r="AD345" i="3"/>
  <c r="AE345" i="3"/>
  <c r="AF345" i="3"/>
  <c r="AC346" i="3"/>
  <c r="AD346" i="3"/>
  <c r="AE346" i="3"/>
  <c r="AF346" i="3"/>
  <c r="AC347" i="3"/>
  <c r="AD347" i="3"/>
  <c r="AE347" i="3"/>
  <c r="AF347" i="3"/>
  <c r="AC348" i="3"/>
  <c r="AD348" i="3"/>
  <c r="AE348" i="3"/>
  <c r="AF348" i="3"/>
  <c r="AC349" i="3"/>
  <c r="AD349" i="3"/>
  <c r="AE349" i="3"/>
  <c r="AF349" i="3"/>
  <c r="AC350" i="3"/>
  <c r="AD350" i="3"/>
  <c r="AE350" i="3"/>
  <c r="AF350" i="3"/>
  <c r="AC351" i="3"/>
  <c r="AD351" i="3"/>
  <c r="AE351" i="3"/>
  <c r="AF351" i="3"/>
  <c r="AC352" i="3"/>
  <c r="AD352" i="3"/>
  <c r="AE352" i="3"/>
  <c r="AF352" i="3"/>
  <c r="AC353" i="3"/>
  <c r="AD353" i="3"/>
  <c r="AE353" i="3"/>
  <c r="AF353" i="3"/>
  <c r="AC354" i="3"/>
  <c r="AD354" i="3"/>
  <c r="AE354" i="3"/>
  <c r="AF354" i="3"/>
  <c r="AC355" i="3"/>
  <c r="AD355" i="3"/>
  <c r="AE355" i="3"/>
  <c r="AF355" i="3"/>
  <c r="AC356" i="3"/>
  <c r="AD356" i="3"/>
  <c r="AE356" i="3"/>
  <c r="AF356" i="3"/>
  <c r="AC357" i="3"/>
  <c r="AD357" i="3"/>
  <c r="AE357" i="3"/>
  <c r="AF357" i="3"/>
  <c r="AC358" i="3"/>
  <c r="AD358" i="3"/>
  <c r="AE358" i="3"/>
  <c r="AF358" i="3"/>
  <c r="AC359" i="3"/>
  <c r="AD359" i="3"/>
  <c r="AE359" i="3"/>
  <c r="AF359" i="3"/>
  <c r="AC360" i="3"/>
  <c r="AD360" i="3"/>
  <c r="AE360" i="3"/>
  <c r="AF360" i="3"/>
  <c r="AC361" i="3"/>
  <c r="AD361" i="3"/>
  <c r="AE361" i="3"/>
  <c r="AF361" i="3"/>
  <c r="AC362" i="3"/>
  <c r="AD362" i="3"/>
  <c r="AE362" i="3"/>
  <c r="AF362" i="3"/>
  <c r="AC363" i="3"/>
  <c r="AD363" i="3"/>
  <c r="AE363" i="3"/>
  <c r="AF363" i="3"/>
  <c r="AC364" i="3"/>
  <c r="AD364" i="3"/>
  <c r="AE364" i="3"/>
  <c r="AF364" i="3"/>
  <c r="AC365" i="3"/>
  <c r="AD365" i="3"/>
  <c r="AE365" i="3"/>
  <c r="AF365" i="3"/>
  <c r="AC366" i="3"/>
  <c r="AD366" i="3"/>
  <c r="AE366" i="3"/>
  <c r="AF366" i="3"/>
  <c r="AC367" i="3"/>
  <c r="AD367" i="3"/>
  <c r="AE367" i="3"/>
  <c r="AF367" i="3"/>
  <c r="AC368" i="3"/>
  <c r="AD368" i="3"/>
  <c r="AE368" i="3"/>
  <c r="AF368" i="3"/>
  <c r="AC369" i="3"/>
  <c r="AD369" i="3"/>
  <c r="AE369" i="3"/>
  <c r="AF369" i="3"/>
  <c r="AC370" i="3"/>
  <c r="AD370" i="3"/>
  <c r="AE370" i="3"/>
  <c r="AF370" i="3"/>
  <c r="AC371" i="3"/>
  <c r="AD371" i="3"/>
  <c r="AE371" i="3"/>
  <c r="AF371" i="3"/>
  <c r="AC372" i="3"/>
  <c r="AD372" i="3"/>
  <c r="AE372" i="3"/>
  <c r="AF372" i="3"/>
  <c r="AC373" i="3"/>
  <c r="AD373" i="3"/>
  <c r="AE373" i="3"/>
  <c r="AF373" i="3"/>
  <c r="AC374" i="3"/>
  <c r="AD374" i="3"/>
  <c r="AE374" i="3"/>
  <c r="AF374" i="3"/>
  <c r="AC375" i="3"/>
  <c r="AD375" i="3"/>
  <c r="AE375" i="3"/>
  <c r="AF375" i="3"/>
  <c r="AC376" i="3"/>
  <c r="AD376" i="3"/>
  <c r="AE376" i="3"/>
  <c r="AF376" i="3"/>
  <c r="AC377" i="3"/>
  <c r="AD377" i="3"/>
  <c r="AE377" i="3"/>
  <c r="AF377" i="3"/>
  <c r="AC378" i="3"/>
  <c r="AD378" i="3"/>
  <c r="AE378" i="3"/>
  <c r="AF378" i="3"/>
  <c r="AC379" i="3"/>
  <c r="AD379" i="3"/>
  <c r="AE379" i="3"/>
  <c r="AF379" i="3"/>
  <c r="AC380" i="3"/>
  <c r="AD380" i="3"/>
  <c r="AE380" i="3"/>
  <c r="AF380" i="3"/>
  <c r="AC381" i="3"/>
  <c r="AD381" i="3"/>
  <c r="AE381" i="3"/>
  <c r="AF381" i="3"/>
  <c r="AC382" i="3"/>
  <c r="AD382" i="3"/>
  <c r="AE382" i="3"/>
  <c r="AF382" i="3"/>
  <c r="AC383" i="3"/>
  <c r="AD383" i="3"/>
  <c r="AE383" i="3"/>
  <c r="AF383" i="3"/>
  <c r="AC384" i="3"/>
  <c r="AD384" i="3"/>
  <c r="AE384" i="3"/>
  <c r="AF384" i="3"/>
  <c r="AC385" i="3"/>
  <c r="AD385" i="3"/>
  <c r="AE385" i="3"/>
  <c r="AF385" i="3"/>
  <c r="AC386" i="3"/>
  <c r="AD386" i="3"/>
  <c r="AE386" i="3"/>
  <c r="AF386" i="3"/>
  <c r="AC387" i="3"/>
  <c r="AD387" i="3"/>
  <c r="AE387" i="3"/>
  <c r="AF387" i="3"/>
  <c r="AC388" i="3"/>
  <c r="AD388" i="3"/>
  <c r="AE388" i="3"/>
  <c r="AF388" i="3"/>
  <c r="AC389" i="3"/>
  <c r="AD389" i="3"/>
  <c r="AE389" i="3"/>
  <c r="AF389" i="3"/>
  <c r="AC390" i="3"/>
  <c r="AD390" i="3"/>
  <c r="AE390" i="3"/>
  <c r="AF390" i="3"/>
  <c r="AC391" i="3"/>
  <c r="AD391" i="3"/>
  <c r="AE391" i="3"/>
  <c r="AF391" i="3"/>
  <c r="AC392" i="3"/>
  <c r="AD392" i="3"/>
  <c r="AE392" i="3"/>
  <c r="AF392" i="3"/>
  <c r="AC393" i="3"/>
  <c r="AD393" i="3"/>
  <c r="AE393" i="3"/>
  <c r="AF393" i="3"/>
  <c r="AC394" i="3"/>
  <c r="AD394" i="3"/>
  <c r="AE394" i="3"/>
  <c r="AF394" i="3"/>
  <c r="AC395" i="3"/>
  <c r="AD395" i="3"/>
  <c r="AE395" i="3"/>
  <c r="AF395" i="3"/>
  <c r="AC396" i="3"/>
  <c r="AD396" i="3"/>
  <c r="AE396" i="3"/>
  <c r="AF396" i="3"/>
  <c r="AC397" i="3"/>
  <c r="AD397" i="3"/>
  <c r="AE397" i="3"/>
  <c r="AF397" i="3"/>
  <c r="AC398" i="3"/>
  <c r="AD398" i="3"/>
  <c r="AE398" i="3"/>
  <c r="AF398" i="3"/>
  <c r="AC399" i="3"/>
  <c r="AD399" i="3"/>
  <c r="AE399" i="3"/>
  <c r="AF399" i="3"/>
  <c r="AC400" i="3"/>
  <c r="AD400" i="3"/>
  <c r="AE400" i="3"/>
  <c r="AF400" i="3"/>
  <c r="AC401" i="3"/>
  <c r="AD401" i="3"/>
  <c r="AE401" i="3"/>
  <c r="AF401" i="3"/>
  <c r="AC402" i="3"/>
  <c r="AD402" i="3"/>
  <c r="AE402" i="3"/>
  <c r="AF402" i="3"/>
  <c r="AC403" i="3"/>
  <c r="AD403" i="3"/>
  <c r="AE403" i="3"/>
  <c r="AF403" i="3"/>
  <c r="AC404" i="3"/>
  <c r="AD404" i="3"/>
  <c r="AE404" i="3"/>
  <c r="AF404" i="3"/>
  <c r="AC405" i="3"/>
  <c r="AD405" i="3"/>
  <c r="AE405" i="3"/>
  <c r="AF405" i="3"/>
  <c r="AC406" i="3"/>
  <c r="AD406" i="3"/>
  <c r="AE406" i="3"/>
  <c r="AF406" i="3"/>
  <c r="AC407" i="3"/>
  <c r="AD407" i="3"/>
  <c r="AE407" i="3"/>
  <c r="AF407" i="3"/>
  <c r="AC408" i="3"/>
  <c r="AD408" i="3"/>
  <c r="AE408" i="3"/>
  <c r="AF408" i="3"/>
  <c r="AC409" i="3"/>
  <c r="AD409" i="3"/>
  <c r="AE409" i="3"/>
  <c r="AF409" i="3"/>
  <c r="AF314" i="3"/>
  <c r="AE314" i="3"/>
  <c r="AD314" i="3"/>
  <c r="AC314" i="3"/>
  <c r="N422" i="3"/>
  <c r="N423" i="3"/>
  <c r="N424" i="3"/>
  <c r="N425" i="3"/>
  <c r="N426" i="3"/>
  <c r="N427" i="3"/>
  <c r="N428" i="3"/>
  <c r="N421" i="3"/>
  <c r="N420" i="3"/>
  <c r="K423" i="3"/>
  <c r="S83" i="4" l="1"/>
  <c r="AA86" i="4"/>
  <c r="J80" i="4"/>
  <c r="D83" i="4"/>
  <c r="X100" i="4" s="1"/>
  <c r="Y100" i="4" s="1"/>
  <c r="Z100" i="4" s="1"/>
  <c r="AA73" i="4"/>
  <c r="Y78" i="4" s="1"/>
  <c r="AA88" i="4"/>
  <c r="W71" i="4"/>
  <c r="AA87" i="4"/>
  <c r="D81" i="4"/>
  <c r="X95" i="4"/>
  <c r="Z95" i="4" s="1"/>
  <c r="AA95" i="4" s="1"/>
  <c r="U83" i="4"/>
  <c r="R83" i="4"/>
  <c r="D82" i="4"/>
  <c r="T82" i="4"/>
  <c r="S82" i="4"/>
  <c r="U82" i="4"/>
  <c r="R82" i="4"/>
  <c r="S81" i="4"/>
  <c r="U81" i="4"/>
  <c r="T81" i="4"/>
  <c r="R81" i="4"/>
  <c r="T80" i="4"/>
  <c r="U79" i="4"/>
  <c r="S80" i="4"/>
  <c r="R80" i="4"/>
  <c r="T79" i="4"/>
  <c r="S79" i="4"/>
  <c r="U80" i="4"/>
  <c r="R79" i="4"/>
  <c r="N418" i="3"/>
  <c r="O418" i="3" s="1"/>
  <c r="N419" i="3"/>
  <c r="O419" i="3" s="1"/>
  <c r="O428" i="3"/>
  <c r="O427" i="3"/>
  <c r="O426" i="3"/>
  <c r="O425" i="3"/>
  <c r="O424" i="3"/>
  <c r="O423" i="3"/>
  <c r="O422" i="3"/>
  <c r="O421" i="3"/>
  <c r="O420" i="3"/>
  <c r="AA85" i="4" l="1"/>
  <c r="AA79" i="4"/>
  <c r="AA80" i="4"/>
  <c r="AA81" i="4"/>
  <c r="W73" i="4"/>
  <c r="J78" i="4" s="1"/>
  <c r="K80" i="4" s="1"/>
  <c r="D106" i="4"/>
  <c r="D107" i="4" s="1"/>
  <c r="D95" i="4"/>
  <c r="D96" i="4" s="1"/>
  <c r="D102" i="4"/>
  <c r="D103" i="4" s="1"/>
  <c r="M410" i="3"/>
  <c r="AB410" i="3"/>
  <c r="AC410" i="3"/>
  <c r="AD410" i="3"/>
  <c r="AE410" i="3"/>
  <c r="AF410" i="3"/>
  <c r="K81" i="4" l="1"/>
  <c r="K79" i="4"/>
  <c r="J83" i="4"/>
  <c r="D78" i="4" s="1"/>
  <c r="D80" i="4" s="1"/>
  <c r="AB412" i="3"/>
  <c r="M412" i="3"/>
  <c r="D426" i="3" s="1"/>
  <c r="D79" i="4" l="1"/>
  <c r="J82" i="4"/>
  <c r="D439" i="3"/>
  <c r="E71" i="3"/>
  <c r="E41" i="3"/>
  <c r="K82" i="4" l="1"/>
  <c r="J423" i="4"/>
  <c r="AC13" i="3"/>
  <c r="AD13" i="3"/>
  <c r="AE13" i="3"/>
  <c r="AF13" i="3"/>
  <c r="AC14" i="3"/>
  <c r="AD14" i="3"/>
  <c r="AE14" i="3"/>
  <c r="AF14" i="3"/>
  <c r="AC15" i="3"/>
  <c r="AD15" i="3"/>
  <c r="AE15" i="3"/>
  <c r="AF15" i="3"/>
  <c r="AC16" i="3"/>
  <c r="AD16" i="3"/>
  <c r="AE16" i="3"/>
  <c r="AF16" i="3"/>
  <c r="AC17" i="3"/>
  <c r="AD17" i="3"/>
  <c r="AE17" i="3"/>
  <c r="AF17" i="3"/>
  <c r="AC18" i="3"/>
  <c r="AD18" i="3"/>
  <c r="AE18" i="3"/>
  <c r="AF18" i="3"/>
  <c r="AC19" i="3"/>
  <c r="AD19" i="3"/>
  <c r="AE19" i="3"/>
  <c r="AF19" i="3"/>
  <c r="AC20" i="3"/>
  <c r="AD20" i="3"/>
  <c r="AE20" i="3"/>
  <c r="AF20" i="3"/>
  <c r="AC21" i="3"/>
  <c r="AD21" i="3"/>
  <c r="AE21" i="3"/>
  <c r="AF21" i="3"/>
  <c r="AC22" i="3"/>
  <c r="AD22" i="3"/>
  <c r="AE22" i="3"/>
  <c r="AF22" i="3"/>
  <c r="AC23" i="3"/>
  <c r="AD23" i="3"/>
  <c r="AE23" i="3"/>
  <c r="AF23" i="3"/>
  <c r="AC24" i="3"/>
  <c r="AD24" i="3"/>
  <c r="AE24" i="3"/>
  <c r="AF24" i="3"/>
  <c r="AC25" i="3"/>
  <c r="AD25" i="3"/>
  <c r="AE25" i="3"/>
  <c r="AF25" i="3"/>
  <c r="AC26" i="3"/>
  <c r="AD26" i="3"/>
  <c r="AE26" i="3"/>
  <c r="AF26" i="3"/>
  <c r="AC27" i="3"/>
  <c r="AD27" i="3"/>
  <c r="AE27" i="3"/>
  <c r="AF27" i="3"/>
  <c r="AC28" i="3"/>
  <c r="AD28" i="3"/>
  <c r="AE28" i="3"/>
  <c r="AF28" i="3"/>
  <c r="AC29" i="3"/>
  <c r="AD29" i="3"/>
  <c r="AE29" i="3"/>
  <c r="AF29" i="3"/>
  <c r="AC30" i="3"/>
  <c r="AD30" i="3"/>
  <c r="AE30" i="3"/>
  <c r="AF30" i="3"/>
  <c r="AC31" i="3"/>
  <c r="AD31" i="3"/>
  <c r="AE31" i="3"/>
  <c r="AF31" i="3"/>
  <c r="AC32" i="3"/>
  <c r="AD32" i="3"/>
  <c r="AE32" i="3"/>
  <c r="AF32" i="3"/>
  <c r="AC33" i="3"/>
  <c r="AD33" i="3"/>
  <c r="AE33" i="3"/>
  <c r="AF33" i="3"/>
  <c r="AC34" i="3"/>
  <c r="AD34" i="3"/>
  <c r="AE34" i="3"/>
  <c r="AF34" i="3"/>
  <c r="AC35" i="3"/>
  <c r="AD35" i="3"/>
  <c r="AE35" i="3"/>
  <c r="AF35" i="3"/>
  <c r="AC36" i="3"/>
  <c r="AD36" i="3"/>
  <c r="AE36" i="3"/>
  <c r="AF36" i="3"/>
  <c r="AC37" i="3"/>
  <c r="AD37" i="3"/>
  <c r="AE37" i="3"/>
  <c r="AF37" i="3"/>
  <c r="AC38" i="3"/>
  <c r="AD38" i="3"/>
  <c r="AE38" i="3"/>
  <c r="AF38" i="3"/>
  <c r="AC39" i="3"/>
  <c r="AD39" i="3"/>
  <c r="AE39" i="3"/>
  <c r="AF39" i="3"/>
  <c r="AC40" i="3"/>
  <c r="AD40" i="3"/>
  <c r="AE40" i="3"/>
  <c r="AF40" i="3"/>
  <c r="AC41" i="3"/>
  <c r="AD41" i="3"/>
  <c r="AE41" i="3"/>
  <c r="AF41" i="3"/>
  <c r="AC42" i="3"/>
  <c r="AD42" i="3"/>
  <c r="AE42" i="3"/>
  <c r="AF42" i="3"/>
  <c r="AC43" i="3"/>
  <c r="AD43" i="3"/>
  <c r="AE43" i="3"/>
  <c r="AF43" i="3"/>
  <c r="AC44" i="3"/>
  <c r="AD44" i="3"/>
  <c r="AE44" i="3"/>
  <c r="AF44" i="3"/>
  <c r="AC45" i="3"/>
  <c r="AD45" i="3"/>
  <c r="AE45" i="3"/>
  <c r="AF45" i="3"/>
  <c r="AC46" i="3"/>
  <c r="AD46" i="3"/>
  <c r="AE46" i="3"/>
  <c r="AF46" i="3"/>
  <c r="AC47" i="3"/>
  <c r="AD47" i="3"/>
  <c r="AE47" i="3"/>
  <c r="AF47" i="3"/>
  <c r="AC48" i="3"/>
  <c r="AD48" i="3"/>
  <c r="AE48" i="3"/>
  <c r="AF48" i="3"/>
  <c r="AC49" i="3"/>
  <c r="AD49" i="3"/>
  <c r="AE49" i="3"/>
  <c r="AF49" i="3"/>
  <c r="AC50" i="3"/>
  <c r="AD50" i="3"/>
  <c r="AE50" i="3"/>
  <c r="AF50" i="3"/>
  <c r="AC51" i="3"/>
  <c r="AD51" i="3"/>
  <c r="AE51" i="3"/>
  <c r="AF51" i="3"/>
  <c r="AC52" i="3"/>
  <c r="AD52" i="3"/>
  <c r="AE52" i="3"/>
  <c r="AF52" i="3"/>
  <c r="AC53" i="3"/>
  <c r="AD53" i="3"/>
  <c r="AE53" i="3"/>
  <c r="AF53" i="3"/>
  <c r="AC54" i="3"/>
  <c r="AD54" i="3"/>
  <c r="AE54" i="3"/>
  <c r="AF54" i="3"/>
  <c r="AC55" i="3"/>
  <c r="AD55" i="3"/>
  <c r="AE55" i="3"/>
  <c r="AF55" i="3"/>
  <c r="AC56" i="3"/>
  <c r="AD56" i="3"/>
  <c r="AE56" i="3"/>
  <c r="AF56" i="3"/>
  <c r="AC57" i="3"/>
  <c r="AD57" i="3"/>
  <c r="AE57" i="3"/>
  <c r="AF57" i="3"/>
  <c r="AC58" i="3"/>
  <c r="AD58" i="3"/>
  <c r="AE58" i="3"/>
  <c r="AF58" i="3"/>
  <c r="AC59" i="3"/>
  <c r="AD59" i="3"/>
  <c r="AE59" i="3"/>
  <c r="AF59" i="3"/>
  <c r="AC60" i="3"/>
  <c r="AD60" i="3"/>
  <c r="AE60" i="3"/>
  <c r="AF60" i="3"/>
  <c r="AC61" i="3"/>
  <c r="AD61" i="3"/>
  <c r="AE61" i="3"/>
  <c r="AF61" i="3"/>
  <c r="AC62" i="3"/>
  <c r="AD62" i="3"/>
  <c r="AE62" i="3"/>
  <c r="AF62" i="3"/>
  <c r="AC63" i="3"/>
  <c r="AD63" i="3"/>
  <c r="AE63" i="3"/>
  <c r="AF63" i="3"/>
  <c r="AC64" i="3"/>
  <c r="AD64" i="3"/>
  <c r="AE64" i="3"/>
  <c r="AF64" i="3"/>
  <c r="AC65" i="3"/>
  <c r="AD65" i="3"/>
  <c r="AE65" i="3"/>
  <c r="AF65" i="3"/>
  <c r="AC66" i="3"/>
  <c r="AD66" i="3"/>
  <c r="AE66" i="3"/>
  <c r="AF66" i="3"/>
  <c r="AC67" i="3"/>
  <c r="AD67" i="3"/>
  <c r="AE67" i="3"/>
  <c r="AF67" i="3"/>
  <c r="AC68" i="3"/>
  <c r="AD68" i="3"/>
  <c r="AE68" i="3"/>
  <c r="AF68" i="3"/>
  <c r="AC69" i="3"/>
  <c r="AD69" i="3"/>
  <c r="AE69" i="3"/>
  <c r="AF69" i="3"/>
  <c r="AC70" i="3"/>
  <c r="AD70" i="3"/>
  <c r="AE70" i="3"/>
  <c r="AF70" i="3"/>
  <c r="AC71" i="3"/>
  <c r="AD71" i="3"/>
  <c r="AE71" i="3"/>
  <c r="AF71" i="3"/>
  <c r="AC72" i="3"/>
  <c r="AD72" i="3"/>
  <c r="AE72" i="3"/>
  <c r="AF72" i="3"/>
  <c r="AC73" i="3"/>
  <c r="AD73" i="3"/>
  <c r="AE73" i="3"/>
  <c r="AF73" i="3"/>
  <c r="AC74" i="3"/>
  <c r="AD74" i="3"/>
  <c r="AE74" i="3"/>
  <c r="AF74" i="3"/>
  <c r="AC75" i="3"/>
  <c r="AD75" i="3"/>
  <c r="AE75" i="3"/>
  <c r="AF75" i="3"/>
  <c r="AC76" i="3"/>
  <c r="AD76" i="3"/>
  <c r="AE76" i="3"/>
  <c r="AF76" i="3"/>
  <c r="AC77" i="3"/>
  <c r="AD77" i="3"/>
  <c r="AE77" i="3"/>
  <c r="AF77" i="3"/>
  <c r="AC78" i="3"/>
  <c r="AD78" i="3"/>
  <c r="AE78" i="3"/>
  <c r="AF78" i="3"/>
  <c r="AC79" i="3"/>
  <c r="AD79" i="3"/>
  <c r="AE79" i="3"/>
  <c r="AF79" i="3"/>
  <c r="AC80" i="3"/>
  <c r="AD80" i="3"/>
  <c r="AE80" i="3"/>
  <c r="AF80" i="3"/>
  <c r="AC81" i="3"/>
  <c r="AD81" i="3"/>
  <c r="AE81" i="3"/>
  <c r="AF81" i="3"/>
  <c r="AC82" i="3"/>
  <c r="AD82" i="3"/>
  <c r="AE82" i="3"/>
  <c r="AF82" i="3"/>
  <c r="AC83" i="3"/>
  <c r="AD83" i="3"/>
  <c r="AE83" i="3"/>
  <c r="AF83" i="3"/>
  <c r="AC84" i="3"/>
  <c r="AD84" i="3"/>
  <c r="AE84" i="3"/>
  <c r="AF84" i="3"/>
  <c r="AC85" i="3"/>
  <c r="AD85" i="3"/>
  <c r="AE85" i="3"/>
  <c r="AF85" i="3"/>
  <c r="AC86" i="3"/>
  <c r="AD86" i="3"/>
  <c r="AE86" i="3"/>
  <c r="AF86" i="3"/>
  <c r="AC87" i="3"/>
  <c r="AD87" i="3"/>
  <c r="AE87" i="3"/>
  <c r="AF87" i="3"/>
  <c r="AC88" i="3"/>
  <c r="AD88" i="3"/>
  <c r="AE88" i="3"/>
  <c r="AF88" i="3"/>
  <c r="AC89" i="3"/>
  <c r="AD89" i="3"/>
  <c r="AE89" i="3"/>
  <c r="AF89" i="3"/>
  <c r="AC90" i="3"/>
  <c r="AD90" i="3"/>
  <c r="AE90" i="3"/>
  <c r="AF90" i="3"/>
  <c r="AC91" i="3"/>
  <c r="AD91" i="3"/>
  <c r="AE91" i="3"/>
  <c r="AF91" i="3"/>
  <c r="AC92" i="3"/>
  <c r="AD92" i="3"/>
  <c r="AE92" i="3"/>
  <c r="AF92" i="3"/>
  <c r="AC93" i="3"/>
  <c r="AD93" i="3"/>
  <c r="AE93" i="3"/>
  <c r="AF93" i="3"/>
  <c r="AC94" i="3"/>
  <c r="AD94" i="3"/>
  <c r="AE94" i="3"/>
  <c r="AF94" i="3"/>
  <c r="AC95" i="3"/>
  <c r="AD95" i="3"/>
  <c r="AE95" i="3"/>
  <c r="AF95" i="3"/>
  <c r="AC96" i="3"/>
  <c r="AD96" i="3"/>
  <c r="AE96" i="3"/>
  <c r="AF96" i="3"/>
  <c r="AC97" i="3"/>
  <c r="AD97" i="3"/>
  <c r="AE97" i="3"/>
  <c r="AF97" i="3"/>
  <c r="AC98" i="3"/>
  <c r="AD98" i="3"/>
  <c r="AE98" i="3"/>
  <c r="AF98" i="3"/>
  <c r="AC99" i="3"/>
  <c r="AD99" i="3"/>
  <c r="AE99" i="3"/>
  <c r="AF99" i="3"/>
  <c r="AC100" i="3"/>
  <c r="AD100" i="3"/>
  <c r="AE100" i="3"/>
  <c r="AF100" i="3"/>
  <c r="AC101" i="3"/>
  <c r="AD101" i="3"/>
  <c r="AE101" i="3"/>
  <c r="AF101" i="3"/>
  <c r="AC102" i="3"/>
  <c r="AD102" i="3"/>
  <c r="AE102" i="3"/>
  <c r="AF102" i="3"/>
  <c r="AC103" i="3"/>
  <c r="AD103" i="3"/>
  <c r="AE103" i="3"/>
  <c r="AF103" i="3"/>
  <c r="AC104" i="3"/>
  <c r="AD104" i="3"/>
  <c r="AE104" i="3"/>
  <c r="AF104" i="3"/>
  <c r="AC105" i="3"/>
  <c r="AD105" i="3"/>
  <c r="AE105" i="3"/>
  <c r="AF105" i="3"/>
  <c r="AC106" i="3"/>
  <c r="AD106" i="3"/>
  <c r="AE106" i="3"/>
  <c r="AF106" i="3"/>
  <c r="AC107" i="3"/>
  <c r="AD107" i="3"/>
  <c r="AE107" i="3"/>
  <c r="AF107" i="3"/>
  <c r="AC108" i="3"/>
  <c r="AD108" i="3"/>
  <c r="AE108" i="3"/>
  <c r="AF108" i="3"/>
  <c r="AC109" i="3"/>
  <c r="AD109" i="3"/>
  <c r="AE109" i="3"/>
  <c r="AF109" i="3"/>
  <c r="AC110" i="3"/>
  <c r="AD110" i="3"/>
  <c r="AE110" i="3"/>
  <c r="AF110" i="3"/>
  <c r="AC111" i="3"/>
  <c r="AD111" i="3"/>
  <c r="AE111" i="3"/>
  <c r="AF111" i="3"/>
  <c r="AC112" i="3"/>
  <c r="AD112" i="3"/>
  <c r="AE112" i="3"/>
  <c r="AF112" i="3"/>
  <c r="AC113" i="3"/>
  <c r="AD113" i="3"/>
  <c r="AE113" i="3"/>
  <c r="AF113" i="3"/>
  <c r="AC114" i="3"/>
  <c r="AD114" i="3"/>
  <c r="AE114" i="3"/>
  <c r="AF114" i="3"/>
  <c r="AC115" i="3"/>
  <c r="AD115" i="3"/>
  <c r="AE115" i="3"/>
  <c r="AF115" i="3"/>
  <c r="AC116" i="3"/>
  <c r="AD116" i="3"/>
  <c r="AE116" i="3"/>
  <c r="AF116" i="3"/>
  <c r="AC117" i="3"/>
  <c r="AD117" i="3"/>
  <c r="AE117" i="3"/>
  <c r="AF117" i="3"/>
  <c r="AC118" i="3"/>
  <c r="AD118" i="3"/>
  <c r="AE118" i="3"/>
  <c r="AF118" i="3"/>
  <c r="AC119" i="3"/>
  <c r="AD119" i="3"/>
  <c r="AE119" i="3"/>
  <c r="AF119" i="3"/>
  <c r="AC120" i="3"/>
  <c r="AD120" i="3"/>
  <c r="AE120" i="3"/>
  <c r="AF120" i="3"/>
  <c r="AC121" i="3"/>
  <c r="AD121" i="3"/>
  <c r="AE121" i="3"/>
  <c r="AF121" i="3"/>
  <c r="AC122" i="3"/>
  <c r="AD122" i="3"/>
  <c r="AE122" i="3"/>
  <c r="AF122" i="3"/>
  <c r="AC123" i="3"/>
  <c r="AD123" i="3"/>
  <c r="AE123" i="3"/>
  <c r="AF123" i="3"/>
  <c r="AC124" i="3"/>
  <c r="AD124" i="3"/>
  <c r="AE124" i="3"/>
  <c r="AF124" i="3"/>
  <c r="AC125" i="3"/>
  <c r="AD125" i="3"/>
  <c r="AE125" i="3"/>
  <c r="AF125" i="3"/>
  <c r="AC126" i="3"/>
  <c r="AD126" i="3"/>
  <c r="AE126" i="3"/>
  <c r="AF126" i="3"/>
  <c r="AC127" i="3"/>
  <c r="AD127" i="3"/>
  <c r="AE127" i="3"/>
  <c r="AF127" i="3"/>
  <c r="AC128" i="3"/>
  <c r="AD128" i="3"/>
  <c r="AE128" i="3"/>
  <c r="AF128" i="3"/>
  <c r="AC129" i="3"/>
  <c r="AD129" i="3"/>
  <c r="AE129" i="3"/>
  <c r="AF129" i="3"/>
  <c r="AC130" i="3"/>
  <c r="AD130" i="3"/>
  <c r="AE130" i="3"/>
  <c r="AF130" i="3"/>
  <c r="AC131" i="3"/>
  <c r="AD131" i="3"/>
  <c r="AE131" i="3"/>
  <c r="AF131" i="3"/>
  <c r="AC132" i="3"/>
  <c r="AD132" i="3"/>
  <c r="AE132" i="3"/>
  <c r="AF132" i="3"/>
  <c r="AC133" i="3"/>
  <c r="AD133" i="3"/>
  <c r="AE133" i="3"/>
  <c r="AF133" i="3"/>
  <c r="AC134" i="3"/>
  <c r="AD134" i="3"/>
  <c r="AE134" i="3"/>
  <c r="AF134" i="3"/>
  <c r="AC135" i="3"/>
  <c r="AD135" i="3"/>
  <c r="AE135" i="3"/>
  <c r="AF135" i="3"/>
  <c r="AC136" i="3"/>
  <c r="AD136" i="3"/>
  <c r="AE136" i="3"/>
  <c r="AF136" i="3"/>
  <c r="AC137" i="3"/>
  <c r="AD137" i="3"/>
  <c r="AE137" i="3"/>
  <c r="AF137" i="3"/>
  <c r="AC138" i="3"/>
  <c r="AD138" i="3"/>
  <c r="AE138" i="3"/>
  <c r="AF138" i="3"/>
  <c r="AC139" i="3"/>
  <c r="AD139" i="3"/>
  <c r="AE139" i="3"/>
  <c r="AF139" i="3"/>
  <c r="AC140" i="3"/>
  <c r="AD140" i="3"/>
  <c r="AE140" i="3"/>
  <c r="AF140" i="3"/>
  <c r="AC141" i="3"/>
  <c r="AD141" i="3"/>
  <c r="AE141" i="3"/>
  <c r="AF141" i="3"/>
  <c r="AC142" i="3"/>
  <c r="AD142" i="3"/>
  <c r="AE142" i="3"/>
  <c r="AF142" i="3"/>
  <c r="AC143" i="3"/>
  <c r="AD143" i="3"/>
  <c r="AE143" i="3"/>
  <c r="AF143" i="3"/>
  <c r="AC144" i="3"/>
  <c r="AD144" i="3"/>
  <c r="AE144" i="3"/>
  <c r="AF144" i="3"/>
  <c r="AC145" i="3"/>
  <c r="AD145" i="3"/>
  <c r="AE145" i="3"/>
  <c r="AF145" i="3"/>
  <c r="AC146" i="3"/>
  <c r="AD146" i="3"/>
  <c r="AE146" i="3"/>
  <c r="AF146" i="3"/>
  <c r="AC147" i="3"/>
  <c r="AD147" i="3"/>
  <c r="AE147" i="3"/>
  <c r="AF147" i="3"/>
  <c r="AC148" i="3"/>
  <c r="AD148" i="3"/>
  <c r="AE148" i="3"/>
  <c r="AF148" i="3"/>
  <c r="AC149" i="3"/>
  <c r="AD149" i="3"/>
  <c r="AE149" i="3"/>
  <c r="AF149" i="3"/>
  <c r="AC150" i="3"/>
  <c r="AD150" i="3"/>
  <c r="AE150" i="3"/>
  <c r="AF150" i="3"/>
  <c r="AC151" i="3"/>
  <c r="AD151" i="3"/>
  <c r="AE151" i="3"/>
  <c r="AF151" i="3"/>
  <c r="AC152" i="3"/>
  <c r="AD152" i="3"/>
  <c r="AE152" i="3"/>
  <c r="AF152" i="3"/>
  <c r="AC153" i="3"/>
  <c r="AD153" i="3"/>
  <c r="AE153" i="3"/>
  <c r="AF153" i="3"/>
  <c r="AC154" i="3"/>
  <c r="AD154" i="3"/>
  <c r="AE154" i="3"/>
  <c r="AF154" i="3"/>
  <c r="AC155" i="3"/>
  <c r="AD155" i="3"/>
  <c r="AE155" i="3"/>
  <c r="AF155" i="3"/>
  <c r="AC156" i="3"/>
  <c r="AD156" i="3"/>
  <c r="AE156" i="3"/>
  <c r="AF156" i="3"/>
  <c r="AC157" i="3"/>
  <c r="AD157" i="3"/>
  <c r="AE157" i="3"/>
  <c r="AF157" i="3"/>
  <c r="AC158" i="3"/>
  <c r="AD158" i="3"/>
  <c r="AE158" i="3"/>
  <c r="AF158" i="3"/>
  <c r="AC159" i="3"/>
  <c r="AD159" i="3"/>
  <c r="AE159" i="3"/>
  <c r="AF159" i="3"/>
  <c r="AC160" i="3"/>
  <c r="AD160" i="3"/>
  <c r="AE160" i="3"/>
  <c r="AF160" i="3"/>
  <c r="AC161" i="3"/>
  <c r="AD161" i="3"/>
  <c r="AE161" i="3"/>
  <c r="AF161" i="3"/>
  <c r="AC162" i="3"/>
  <c r="AD162" i="3"/>
  <c r="AE162" i="3"/>
  <c r="AF162" i="3"/>
  <c r="AC163" i="3"/>
  <c r="AD163" i="3"/>
  <c r="AE163" i="3"/>
  <c r="AF163" i="3"/>
  <c r="AC164" i="3"/>
  <c r="AD164" i="3"/>
  <c r="AE164" i="3"/>
  <c r="AF164" i="3"/>
  <c r="AC165" i="3"/>
  <c r="AD165" i="3"/>
  <c r="AE165" i="3"/>
  <c r="AF165" i="3"/>
  <c r="AC166" i="3"/>
  <c r="AD166" i="3"/>
  <c r="AE166" i="3"/>
  <c r="AF166" i="3"/>
  <c r="AC167" i="3"/>
  <c r="AD167" i="3"/>
  <c r="AE167" i="3"/>
  <c r="AF167" i="3"/>
  <c r="AC168" i="3"/>
  <c r="AD168" i="3"/>
  <c r="AE168" i="3"/>
  <c r="AF168" i="3"/>
  <c r="AC169" i="3"/>
  <c r="AD169" i="3"/>
  <c r="AE169" i="3"/>
  <c r="AF169" i="3"/>
  <c r="AC170" i="3"/>
  <c r="AD170" i="3"/>
  <c r="AE170" i="3"/>
  <c r="AF170" i="3"/>
  <c r="AC171" i="3"/>
  <c r="AD171" i="3"/>
  <c r="AE171" i="3"/>
  <c r="AF171" i="3"/>
  <c r="AC172" i="3"/>
  <c r="AD172" i="3"/>
  <c r="AE172" i="3"/>
  <c r="AF172" i="3"/>
  <c r="AC173" i="3"/>
  <c r="AD173" i="3"/>
  <c r="AE173" i="3"/>
  <c r="AF173" i="3"/>
  <c r="AC174" i="3"/>
  <c r="AD174" i="3"/>
  <c r="AE174" i="3"/>
  <c r="AF174" i="3"/>
  <c r="AC175" i="3"/>
  <c r="AD175" i="3"/>
  <c r="AE175" i="3"/>
  <c r="AF175" i="3"/>
  <c r="AC176" i="3"/>
  <c r="AD176" i="3"/>
  <c r="AE176" i="3"/>
  <c r="AF176" i="3"/>
  <c r="AC177" i="3"/>
  <c r="AD177" i="3"/>
  <c r="AE177" i="3"/>
  <c r="AF177" i="3"/>
  <c r="AC178" i="3"/>
  <c r="AD178" i="3"/>
  <c r="AE178" i="3"/>
  <c r="AF178" i="3"/>
  <c r="AC179" i="3"/>
  <c r="AD179" i="3"/>
  <c r="AE179" i="3"/>
  <c r="AF179" i="3"/>
  <c r="AC180" i="3"/>
  <c r="AD180" i="3"/>
  <c r="AE180" i="3"/>
  <c r="AF180" i="3"/>
  <c r="AC181" i="3"/>
  <c r="AD181" i="3"/>
  <c r="AE181" i="3"/>
  <c r="AF181" i="3"/>
  <c r="AC182" i="3"/>
  <c r="AD182" i="3"/>
  <c r="AE182" i="3"/>
  <c r="AF182" i="3"/>
  <c r="AC183" i="3"/>
  <c r="AD183" i="3"/>
  <c r="AE183" i="3"/>
  <c r="AF183" i="3"/>
  <c r="AC184" i="3"/>
  <c r="AD184" i="3"/>
  <c r="AE184" i="3"/>
  <c r="AF184" i="3"/>
  <c r="AC185" i="3"/>
  <c r="AD185" i="3"/>
  <c r="AE185" i="3"/>
  <c r="AF185" i="3"/>
  <c r="AC186" i="3"/>
  <c r="AD186" i="3"/>
  <c r="AE186" i="3"/>
  <c r="AF186" i="3"/>
  <c r="AC187" i="3"/>
  <c r="AD187" i="3"/>
  <c r="AE187" i="3"/>
  <c r="AF187" i="3"/>
  <c r="AC188" i="3"/>
  <c r="AD188" i="3"/>
  <c r="AE188" i="3"/>
  <c r="AF188" i="3"/>
  <c r="AC189" i="3"/>
  <c r="AD189" i="3"/>
  <c r="AE189" i="3"/>
  <c r="AF189" i="3"/>
  <c r="AC190" i="3"/>
  <c r="AD190" i="3"/>
  <c r="AE190" i="3"/>
  <c r="AF190" i="3"/>
  <c r="AC191" i="3"/>
  <c r="AD191" i="3"/>
  <c r="AE191" i="3"/>
  <c r="AF191" i="3"/>
  <c r="AC192" i="3"/>
  <c r="AD192" i="3"/>
  <c r="AE192" i="3"/>
  <c r="AF192" i="3"/>
  <c r="AC193" i="3"/>
  <c r="AD193" i="3"/>
  <c r="AE193" i="3"/>
  <c r="AF193" i="3"/>
  <c r="AC194" i="3"/>
  <c r="AD194" i="3"/>
  <c r="AE194" i="3"/>
  <c r="AF194" i="3"/>
  <c r="AC195" i="3"/>
  <c r="AD195" i="3"/>
  <c r="AE195" i="3"/>
  <c r="AF195" i="3"/>
  <c r="AC196" i="3"/>
  <c r="AD196" i="3"/>
  <c r="AE196" i="3"/>
  <c r="AF196" i="3"/>
  <c r="AC197" i="3"/>
  <c r="AD197" i="3"/>
  <c r="AE197" i="3"/>
  <c r="AF197" i="3"/>
  <c r="AC198" i="3"/>
  <c r="AD198" i="3"/>
  <c r="AE198" i="3"/>
  <c r="AF198" i="3"/>
  <c r="AC199" i="3"/>
  <c r="AD199" i="3"/>
  <c r="AE199" i="3"/>
  <c r="AF199" i="3"/>
  <c r="AC200" i="3"/>
  <c r="AD200" i="3"/>
  <c r="AE200" i="3"/>
  <c r="AF200" i="3"/>
  <c r="AC201" i="3"/>
  <c r="AD201" i="3"/>
  <c r="AE201" i="3"/>
  <c r="AF201" i="3"/>
  <c r="AC202" i="3"/>
  <c r="AD202" i="3"/>
  <c r="AE202" i="3"/>
  <c r="AF202" i="3"/>
  <c r="AC203" i="3"/>
  <c r="AD203" i="3"/>
  <c r="AE203" i="3"/>
  <c r="AF203" i="3"/>
  <c r="AC204" i="3"/>
  <c r="AD204" i="3"/>
  <c r="AE204" i="3"/>
  <c r="AF204" i="3"/>
  <c r="AC205" i="3"/>
  <c r="AD205" i="3"/>
  <c r="AE205" i="3"/>
  <c r="AF205" i="3"/>
  <c r="AC206" i="3"/>
  <c r="AD206" i="3"/>
  <c r="AE206" i="3"/>
  <c r="AF206" i="3"/>
  <c r="AC207" i="3"/>
  <c r="AD207" i="3"/>
  <c r="AE207" i="3"/>
  <c r="AF207" i="3"/>
  <c r="AC208" i="3"/>
  <c r="AD208" i="3"/>
  <c r="AE208" i="3"/>
  <c r="AF208" i="3"/>
  <c r="AC209" i="3"/>
  <c r="AD209" i="3"/>
  <c r="AE209" i="3"/>
  <c r="AF209" i="3"/>
  <c r="AC210" i="3"/>
  <c r="AD210" i="3"/>
  <c r="AE210" i="3"/>
  <c r="AF210" i="3"/>
  <c r="AC211" i="3"/>
  <c r="AD211" i="3"/>
  <c r="AE211" i="3"/>
  <c r="AF211" i="3"/>
  <c r="AC212" i="3"/>
  <c r="AD212" i="3"/>
  <c r="AE212" i="3"/>
  <c r="AF212" i="3"/>
  <c r="AC213" i="3"/>
  <c r="AD213" i="3"/>
  <c r="AE213" i="3"/>
  <c r="AF213" i="3"/>
  <c r="AC214" i="3"/>
  <c r="AD214" i="3"/>
  <c r="AE214" i="3"/>
  <c r="AF214" i="3"/>
  <c r="AC215" i="3"/>
  <c r="AD215" i="3"/>
  <c r="AE215" i="3"/>
  <c r="AF215" i="3"/>
  <c r="AC216" i="3"/>
  <c r="AD216" i="3"/>
  <c r="AE216" i="3"/>
  <c r="AF216" i="3"/>
  <c r="AC217" i="3"/>
  <c r="AD217" i="3"/>
  <c r="AE217" i="3"/>
  <c r="AF217" i="3"/>
  <c r="AC218" i="3"/>
  <c r="AD218" i="3"/>
  <c r="AE218" i="3"/>
  <c r="AF218" i="3"/>
  <c r="AC219" i="3"/>
  <c r="AD219" i="3"/>
  <c r="AE219" i="3"/>
  <c r="AF219" i="3"/>
  <c r="AC220" i="3"/>
  <c r="AD220" i="3"/>
  <c r="AE220" i="3"/>
  <c r="AF220" i="3"/>
  <c r="AC221" i="3"/>
  <c r="AD221" i="3"/>
  <c r="AE221" i="3"/>
  <c r="AF221" i="3"/>
  <c r="AC222" i="3"/>
  <c r="AD222" i="3"/>
  <c r="AE222" i="3"/>
  <c r="AF222" i="3"/>
  <c r="AC223" i="3"/>
  <c r="AD223" i="3"/>
  <c r="AE223" i="3"/>
  <c r="AF223" i="3"/>
  <c r="AC224" i="3"/>
  <c r="AD224" i="3"/>
  <c r="AE224" i="3"/>
  <c r="AF224" i="3"/>
  <c r="AC225" i="3"/>
  <c r="AD225" i="3"/>
  <c r="AE225" i="3"/>
  <c r="AF225" i="3"/>
  <c r="AC226" i="3"/>
  <c r="AD226" i="3"/>
  <c r="AE226" i="3"/>
  <c r="AF226" i="3"/>
  <c r="AC227" i="3"/>
  <c r="AD227" i="3"/>
  <c r="AE227" i="3"/>
  <c r="AF227" i="3"/>
  <c r="AC228" i="3"/>
  <c r="AD228" i="3"/>
  <c r="AE228" i="3"/>
  <c r="AF228" i="3"/>
  <c r="AC229" i="3"/>
  <c r="AD229" i="3"/>
  <c r="AE229" i="3"/>
  <c r="AF229" i="3"/>
  <c r="AC230" i="3"/>
  <c r="AD230" i="3"/>
  <c r="AE230" i="3"/>
  <c r="AF230" i="3"/>
  <c r="AC231" i="3"/>
  <c r="AD231" i="3"/>
  <c r="AE231" i="3"/>
  <c r="AF231" i="3"/>
  <c r="AC232" i="3"/>
  <c r="AD232" i="3"/>
  <c r="AE232" i="3"/>
  <c r="AF232" i="3"/>
  <c r="AC233" i="3"/>
  <c r="AD233" i="3"/>
  <c r="AE233" i="3"/>
  <c r="AF233" i="3"/>
  <c r="AC234" i="3"/>
  <c r="AD234" i="3"/>
  <c r="AE234" i="3"/>
  <c r="AF234" i="3"/>
  <c r="AC235" i="3"/>
  <c r="AD235" i="3"/>
  <c r="AE235" i="3"/>
  <c r="AF235" i="3"/>
  <c r="AC236" i="3"/>
  <c r="AD236" i="3"/>
  <c r="AE236" i="3"/>
  <c r="AF236" i="3"/>
  <c r="AC237" i="3"/>
  <c r="AD237" i="3"/>
  <c r="AE237" i="3"/>
  <c r="AF237" i="3"/>
  <c r="AC238" i="3"/>
  <c r="AD238" i="3"/>
  <c r="AE238" i="3"/>
  <c r="AF238" i="3"/>
  <c r="AC239" i="3"/>
  <c r="AD239" i="3"/>
  <c r="AE239" i="3"/>
  <c r="AF239" i="3"/>
  <c r="AC240" i="3"/>
  <c r="AD240" i="3"/>
  <c r="AE240" i="3"/>
  <c r="AF240" i="3"/>
  <c r="AC241" i="3"/>
  <c r="AD241" i="3"/>
  <c r="AE241" i="3"/>
  <c r="AF241" i="3"/>
  <c r="AC242" i="3"/>
  <c r="AD242" i="3"/>
  <c r="AE242" i="3"/>
  <c r="AF242" i="3"/>
  <c r="AC243" i="3"/>
  <c r="AD243" i="3"/>
  <c r="AE243" i="3"/>
  <c r="AF243" i="3"/>
  <c r="AC244" i="3"/>
  <c r="AD244" i="3"/>
  <c r="AE244" i="3"/>
  <c r="AF244" i="3"/>
  <c r="AC245" i="3"/>
  <c r="AD245" i="3"/>
  <c r="AE245" i="3"/>
  <c r="AF245" i="3"/>
  <c r="AC246" i="3"/>
  <c r="AD246" i="3"/>
  <c r="AE246" i="3"/>
  <c r="AF246" i="3"/>
  <c r="AC247" i="3"/>
  <c r="AD247" i="3"/>
  <c r="AE247" i="3"/>
  <c r="AF247" i="3"/>
  <c r="AC248" i="3"/>
  <c r="AD248" i="3"/>
  <c r="AE248" i="3"/>
  <c r="AF248" i="3"/>
  <c r="AC249" i="3"/>
  <c r="AD249" i="3"/>
  <c r="AE249" i="3"/>
  <c r="AF249" i="3"/>
  <c r="AC250" i="3"/>
  <c r="AD250" i="3"/>
  <c r="AE250" i="3"/>
  <c r="AF250" i="3"/>
  <c r="AC251" i="3"/>
  <c r="AD251" i="3"/>
  <c r="AE251" i="3"/>
  <c r="AF251" i="3"/>
  <c r="AC252" i="3"/>
  <c r="AD252" i="3"/>
  <c r="AE252" i="3"/>
  <c r="AF252" i="3"/>
  <c r="AC253" i="3"/>
  <c r="AD253" i="3"/>
  <c r="AE253" i="3"/>
  <c r="AF253" i="3"/>
  <c r="AC254" i="3"/>
  <c r="AD254" i="3"/>
  <c r="AE254" i="3"/>
  <c r="AF254" i="3"/>
  <c r="AC255" i="3"/>
  <c r="AD255" i="3"/>
  <c r="AE255" i="3"/>
  <c r="AF255" i="3"/>
  <c r="AC256" i="3"/>
  <c r="AD256" i="3"/>
  <c r="AE256" i="3"/>
  <c r="AF256" i="3"/>
  <c r="AC257" i="3"/>
  <c r="AD257" i="3"/>
  <c r="AE257" i="3"/>
  <c r="AF257" i="3"/>
  <c r="AC258" i="3"/>
  <c r="AD258" i="3"/>
  <c r="AE258" i="3"/>
  <c r="AF258" i="3"/>
  <c r="AC259" i="3"/>
  <c r="AD259" i="3"/>
  <c r="AE259" i="3"/>
  <c r="AF259" i="3"/>
  <c r="AC260" i="3"/>
  <c r="AD260" i="3"/>
  <c r="AE260" i="3"/>
  <c r="AF260" i="3"/>
  <c r="AC261" i="3"/>
  <c r="AD261" i="3"/>
  <c r="AE261" i="3"/>
  <c r="AF261" i="3"/>
  <c r="AC262" i="3"/>
  <c r="AD262" i="3"/>
  <c r="AE262" i="3"/>
  <c r="AF262" i="3"/>
  <c r="AC263" i="3"/>
  <c r="AD263" i="3"/>
  <c r="AE263" i="3"/>
  <c r="AF263" i="3"/>
  <c r="AC264" i="3"/>
  <c r="AD264" i="3"/>
  <c r="AE264" i="3"/>
  <c r="AF264" i="3"/>
  <c r="AC265" i="3"/>
  <c r="AD265" i="3"/>
  <c r="AE265" i="3"/>
  <c r="AF265" i="3"/>
  <c r="AF12" i="3"/>
  <c r="AE12" i="3"/>
  <c r="AD12" i="3"/>
  <c r="AC12" i="3"/>
  <c r="AC307" i="3" l="1"/>
  <c r="AD307" i="3"/>
  <c r="AE307" i="3"/>
  <c r="AF307" i="3"/>
  <c r="AC308" i="3"/>
  <c r="AD308" i="3"/>
  <c r="AE308" i="3"/>
  <c r="AF308" i="3"/>
  <c r="AC309" i="3"/>
  <c r="AD309" i="3"/>
  <c r="AE309" i="3"/>
  <c r="AF309" i="3"/>
  <c r="AC310" i="3"/>
  <c r="AD310" i="3"/>
  <c r="AE310" i="3"/>
  <c r="AF310" i="3"/>
  <c r="AC311" i="3"/>
  <c r="AD311" i="3"/>
  <c r="AE311" i="3"/>
  <c r="AF311" i="3"/>
  <c r="AC297" i="3" l="1"/>
  <c r="AD297" i="3"/>
  <c r="AE297" i="3"/>
  <c r="AF297" i="3"/>
  <c r="AC298" i="3"/>
  <c r="AD298" i="3"/>
  <c r="AE298" i="3"/>
  <c r="AF298" i="3"/>
  <c r="AC299" i="3"/>
  <c r="AD299" i="3"/>
  <c r="AE299" i="3"/>
  <c r="AF299" i="3"/>
  <c r="AC300" i="3"/>
  <c r="AD300" i="3"/>
  <c r="AE300" i="3"/>
  <c r="AF300" i="3"/>
  <c r="AC301" i="3"/>
  <c r="AD301" i="3"/>
  <c r="AE301" i="3"/>
  <c r="AF301" i="3"/>
  <c r="AC302" i="3"/>
  <c r="AD302" i="3"/>
  <c r="AE302" i="3"/>
  <c r="AF302" i="3"/>
  <c r="AC303" i="3"/>
  <c r="AD303" i="3"/>
  <c r="AE303" i="3"/>
  <c r="AF303" i="3"/>
  <c r="AC304" i="3"/>
  <c r="AD304" i="3"/>
  <c r="AE304" i="3"/>
  <c r="AF304" i="3"/>
  <c r="AC305" i="3"/>
  <c r="AD305" i="3"/>
  <c r="AE305" i="3"/>
  <c r="AF305" i="3"/>
  <c r="AC306" i="3"/>
  <c r="AD306" i="3"/>
  <c r="AE306" i="3"/>
  <c r="AF306" i="3"/>
  <c r="AC267" i="3"/>
  <c r="AD267" i="3"/>
  <c r="AE267" i="3"/>
  <c r="AF267" i="3"/>
  <c r="AC268" i="3"/>
  <c r="AD268" i="3"/>
  <c r="AE268" i="3"/>
  <c r="AF268" i="3"/>
  <c r="AC269" i="3"/>
  <c r="AD269" i="3"/>
  <c r="AE269" i="3"/>
  <c r="AF269" i="3"/>
  <c r="AC270" i="3"/>
  <c r="AD270" i="3"/>
  <c r="AE270" i="3"/>
  <c r="AF270" i="3"/>
  <c r="AC271" i="3"/>
  <c r="AD271" i="3"/>
  <c r="AE271" i="3"/>
  <c r="AF271" i="3"/>
  <c r="AC272" i="3"/>
  <c r="AD272" i="3"/>
  <c r="AE272" i="3"/>
  <c r="AF272" i="3"/>
  <c r="AC273" i="3"/>
  <c r="AD273" i="3"/>
  <c r="AE273" i="3"/>
  <c r="AF273" i="3"/>
  <c r="AC274" i="3"/>
  <c r="AD274" i="3"/>
  <c r="AE274" i="3"/>
  <c r="AF274" i="3"/>
  <c r="AC275" i="3"/>
  <c r="AD275" i="3"/>
  <c r="AE275" i="3"/>
  <c r="AF275" i="3"/>
  <c r="AC276" i="3"/>
  <c r="AD276" i="3"/>
  <c r="AE276" i="3"/>
  <c r="AF276" i="3"/>
  <c r="AC277" i="3"/>
  <c r="AD277" i="3"/>
  <c r="AE277" i="3"/>
  <c r="AF277" i="3"/>
  <c r="AC278" i="3"/>
  <c r="AD278" i="3"/>
  <c r="AE278" i="3"/>
  <c r="AF278" i="3"/>
  <c r="AC279" i="3"/>
  <c r="AD279" i="3"/>
  <c r="AE279" i="3"/>
  <c r="AF279" i="3"/>
  <c r="AC280" i="3"/>
  <c r="AD280" i="3"/>
  <c r="AE280" i="3"/>
  <c r="AF280" i="3"/>
  <c r="AC281" i="3"/>
  <c r="AD281" i="3"/>
  <c r="AE281" i="3"/>
  <c r="AF281" i="3"/>
  <c r="AC282" i="3"/>
  <c r="AD282" i="3"/>
  <c r="AE282" i="3"/>
  <c r="AF282" i="3"/>
  <c r="AC283" i="3"/>
  <c r="AD283" i="3"/>
  <c r="AE283" i="3"/>
  <c r="AF283" i="3"/>
  <c r="AC284" i="3"/>
  <c r="AD284" i="3"/>
  <c r="AE284" i="3"/>
  <c r="AF284" i="3"/>
  <c r="AC285" i="3"/>
  <c r="AD285" i="3"/>
  <c r="AE285" i="3"/>
  <c r="AF285" i="3"/>
  <c r="AC286" i="3"/>
  <c r="AD286" i="3"/>
  <c r="AE286" i="3"/>
  <c r="AF286" i="3"/>
  <c r="AC287" i="3"/>
  <c r="AD287" i="3"/>
  <c r="AE287" i="3"/>
  <c r="AF287" i="3"/>
  <c r="AC288" i="3"/>
  <c r="AD288" i="3"/>
  <c r="AE288" i="3"/>
  <c r="AF288" i="3"/>
  <c r="AC289" i="3"/>
  <c r="AD289" i="3"/>
  <c r="AE289" i="3"/>
  <c r="AF289" i="3"/>
  <c r="AC290" i="3"/>
  <c r="AD290" i="3"/>
  <c r="AE290" i="3"/>
  <c r="AF290" i="3"/>
  <c r="AC291" i="3"/>
  <c r="AD291" i="3"/>
  <c r="AE291" i="3"/>
  <c r="AF291" i="3"/>
  <c r="AC292" i="3"/>
  <c r="AD292" i="3"/>
  <c r="AE292" i="3"/>
  <c r="AF292" i="3"/>
  <c r="AC293" i="3"/>
  <c r="AD293" i="3"/>
  <c r="AE293" i="3"/>
  <c r="AF293" i="3"/>
  <c r="AC294" i="3"/>
  <c r="AD294" i="3"/>
  <c r="AE294" i="3"/>
  <c r="AF294" i="3"/>
  <c r="AC295" i="3"/>
  <c r="AD295" i="3"/>
  <c r="AE295" i="3"/>
  <c r="AF295" i="3"/>
  <c r="AC296" i="3"/>
  <c r="AD296" i="3"/>
  <c r="AE296" i="3"/>
  <c r="AF296" i="3"/>
  <c r="AF266" i="3"/>
  <c r="AE266" i="3"/>
  <c r="AE313" i="3" s="1"/>
  <c r="AD266" i="3"/>
  <c r="AD313" i="3" s="1"/>
  <c r="AC266" i="3"/>
  <c r="AC313" i="3" s="1"/>
  <c r="AF313" i="3" l="1"/>
  <c r="AF412" i="3" s="1"/>
  <c r="AD412" i="3"/>
  <c r="AE412" i="3"/>
  <c r="AC412" i="3"/>
  <c r="P419" i="3" l="1"/>
  <c r="R417" i="3"/>
  <c r="P11" i="3"/>
  <c r="P312" i="3" s="1"/>
  <c r="O11" i="3"/>
  <c r="O312" i="3" s="1"/>
  <c r="Q312" i="3" l="1"/>
  <c r="Z312" i="3"/>
  <c r="X312" i="3"/>
  <c r="S312" i="3"/>
  <c r="U312" i="3"/>
  <c r="T312" i="3"/>
  <c r="Y312" i="3"/>
  <c r="V312" i="3"/>
  <c r="O315" i="3"/>
  <c r="O317" i="3"/>
  <c r="O320" i="3"/>
  <c r="O321" i="3"/>
  <c r="O333" i="3"/>
  <c r="O341" i="3"/>
  <c r="O343" i="3"/>
  <c r="O345" i="3"/>
  <c r="O347" i="3"/>
  <c r="O349" i="3"/>
  <c r="O356" i="3"/>
  <c r="O358" i="3"/>
  <c r="O360" i="3"/>
  <c r="O362" i="3"/>
  <c r="O364" i="3"/>
  <c r="O366" i="3"/>
  <c r="O375" i="3"/>
  <c r="O377" i="3"/>
  <c r="O384" i="3"/>
  <c r="O388" i="3"/>
  <c r="O389" i="3"/>
  <c r="O393" i="3"/>
  <c r="O397" i="3"/>
  <c r="O401" i="3"/>
  <c r="O405" i="3"/>
  <c r="O323" i="3"/>
  <c r="O326" i="3"/>
  <c r="O328" i="3"/>
  <c r="O330" i="3"/>
  <c r="O331" i="3"/>
  <c r="O335" i="3"/>
  <c r="O336" i="3"/>
  <c r="O338" i="3"/>
  <c r="O339" i="3"/>
  <c r="O340" i="3"/>
  <c r="O351" i="3"/>
  <c r="O353" i="3"/>
  <c r="O368" i="3"/>
  <c r="O370" i="3"/>
  <c r="O372" i="3"/>
  <c r="O374" i="3"/>
  <c r="O379" i="3"/>
  <c r="O381" i="3"/>
  <c r="O383" i="3"/>
  <c r="O385" i="3"/>
  <c r="O387" i="3"/>
  <c r="O396" i="3"/>
  <c r="O400" i="3"/>
  <c r="O404" i="3"/>
  <c r="O408" i="3"/>
  <c r="O324" i="3"/>
  <c r="O327" i="3"/>
  <c r="O352" i="3"/>
  <c r="O373" i="3"/>
  <c r="O380" i="3"/>
  <c r="O386" i="3"/>
  <c r="O316" i="3"/>
  <c r="O318" i="3"/>
  <c r="O319" i="3"/>
  <c r="O322" i="3"/>
  <c r="O332" i="3"/>
  <c r="O334" i="3"/>
  <c r="O342" i="3"/>
  <c r="O344" i="3"/>
  <c r="O346" i="3"/>
  <c r="O348" i="3"/>
  <c r="O350" i="3"/>
  <c r="O355" i="3"/>
  <c r="O357" i="3"/>
  <c r="O359" i="3"/>
  <c r="O361" i="3"/>
  <c r="O363" i="3"/>
  <c r="O365" i="3"/>
  <c r="O367" i="3"/>
  <c r="O376" i="3"/>
  <c r="O390" i="3"/>
  <c r="O391" i="3"/>
  <c r="O392" i="3"/>
  <c r="O398" i="3"/>
  <c r="O402" i="3"/>
  <c r="O406" i="3"/>
  <c r="O407" i="3"/>
  <c r="O325" i="3"/>
  <c r="O329" i="3"/>
  <c r="O337" i="3"/>
  <c r="O354" i="3"/>
  <c r="O369" i="3"/>
  <c r="O371" i="3"/>
  <c r="O378" i="3"/>
  <c r="O382" i="3"/>
  <c r="O394" i="3"/>
  <c r="O399" i="3"/>
  <c r="O314" i="3"/>
  <c r="O395" i="3"/>
  <c r="O409" i="3"/>
  <c r="O403" i="3"/>
  <c r="P324" i="3"/>
  <c r="P325" i="3"/>
  <c r="P327" i="3"/>
  <c r="P329" i="3"/>
  <c r="P337" i="3"/>
  <c r="P352" i="3"/>
  <c r="P354" i="3"/>
  <c r="P369" i="3"/>
  <c r="P371" i="3"/>
  <c r="P373" i="3"/>
  <c r="P378" i="3"/>
  <c r="P380" i="3"/>
  <c r="P382" i="3"/>
  <c r="P386" i="3"/>
  <c r="P394" i="3"/>
  <c r="P395" i="3"/>
  <c r="P399" i="3"/>
  <c r="P403" i="3"/>
  <c r="P409" i="3"/>
  <c r="P315" i="3"/>
  <c r="P317" i="3"/>
  <c r="P320" i="3"/>
  <c r="P321" i="3"/>
  <c r="P333" i="3"/>
  <c r="P341" i="3"/>
  <c r="P343" i="3"/>
  <c r="P345" i="3"/>
  <c r="P347" i="3"/>
  <c r="P349" i="3"/>
  <c r="P356" i="3"/>
  <c r="P358" i="3"/>
  <c r="P360" i="3"/>
  <c r="P362" i="3"/>
  <c r="P364" i="3"/>
  <c r="P366" i="3"/>
  <c r="P375" i="3"/>
  <c r="P377" i="3"/>
  <c r="P384" i="3"/>
  <c r="P388" i="3"/>
  <c r="P389" i="3"/>
  <c r="P393" i="3"/>
  <c r="P397" i="3"/>
  <c r="P401" i="3"/>
  <c r="P405" i="3"/>
  <c r="P316" i="3"/>
  <c r="P319" i="3"/>
  <c r="P332" i="3"/>
  <c r="P342" i="3"/>
  <c r="P346" i="3"/>
  <c r="P350" i="3"/>
  <c r="P355" i="3"/>
  <c r="P359" i="3"/>
  <c r="P363" i="3"/>
  <c r="P367" i="3"/>
  <c r="P376" i="3"/>
  <c r="P323" i="3"/>
  <c r="P326" i="3"/>
  <c r="P328" i="3"/>
  <c r="P330" i="3"/>
  <c r="P331" i="3"/>
  <c r="P335" i="3"/>
  <c r="P336" i="3"/>
  <c r="P338" i="3"/>
  <c r="P339" i="3"/>
  <c r="P340" i="3"/>
  <c r="P351" i="3"/>
  <c r="P353" i="3"/>
  <c r="P368" i="3"/>
  <c r="P370" i="3"/>
  <c r="P372" i="3"/>
  <c r="P374" i="3"/>
  <c r="P379" i="3"/>
  <c r="P381" i="3"/>
  <c r="P383" i="3"/>
  <c r="P385" i="3"/>
  <c r="P387" i="3"/>
  <c r="P396" i="3"/>
  <c r="P400" i="3"/>
  <c r="P404" i="3"/>
  <c r="P408" i="3"/>
  <c r="P314" i="3"/>
  <c r="P318" i="3"/>
  <c r="P322" i="3"/>
  <c r="P334" i="3"/>
  <c r="P344" i="3"/>
  <c r="P348" i="3"/>
  <c r="P357" i="3"/>
  <c r="P361" i="3"/>
  <c r="P365" i="3"/>
  <c r="P390" i="3"/>
  <c r="P406" i="3"/>
  <c r="P398" i="3"/>
  <c r="P391" i="3"/>
  <c r="P402" i="3"/>
  <c r="P407" i="3"/>
  <c r="P392" i="3"/>
  <c r="O13" i="3"/>
  <c r="O14" i="3"/>
  <c r="O15" i="3"/>
  <c r="O16" i="3"/>
  <c r="O28" i="3"/>
  <c r="O29" i="3"/>
  <c r="O30" i="3"/>
  <c r="O39" i="3"/>
  <c r="O42" i="3"/>
  <c r="O44" i="3"/>
  <c r="O45" i="3"/>
  <c r="O46" i="3"/>
  <c r="O47" i="3"/>
  <c r="O48" i="3"/>
  <c r="O49" i="3"/>
  <c r="O50" i="3"/>
  <c r="O51" i="3"/>
  <c r="O52" i="3"/>
  <c r="O53" i="3"/>
  <c r="O61" i="3"/>
  <c r="O69" i="3"/>
  <c r="O74" i="3"/>
  <c r="O86" i="3"/>
  <c r="O88" i="3"/>
  <c r="O90" i="3"/>
  <c r="O23" i="3"/>
  <c r="O24" i="3"/>
  <c r="O25" i="3"/>
  <c r="O26" i="3"/>
  <c r="O35" i="3"/>
  <c r="O38" i="3"/>
  <c r="O40" i="3"/>
  <c r="O41" i="3"/>
  <c r="O56" i="3"/>
  <c r="O57" i="3"/>
  <c r="O66" i="3"/>
  <c r="O67" i="3"/>
  <c r="O68" i="3"/>
  <c r="O75" i="3"/>
  <c r="O76" i="3"/>
  <c r="O77" i="3"/>
  <c r="O82" i="3"/>
  <c r="O92" i="3"/>
  <c r="O93" i="3"/>
  <c r="O94" i="3"/>
  <c r="O18" i="3"/>
  <c r="O19" i="3"/>
  <c r="O31" i="3"/>
  <c r="O36" i="3"/>
  <c r="O37" i="3"/>
  <c r="O54" i="3"/>
  <c r="O55" i="3"/>
  <c r="O65" i="3"/>
  <c r="O70" i="3"/>
  <c r="O71" i="3"/>
  <c r="O72" i="3"/>
  <c r="O73" i="3"/>
  <c r="O83" i="3"/>
  <c r="O84" i="3"/>
  <c r="O85" i="3"/>
  <c r="O87" i="3"/>
  <c r="O89" i="3"/>
  <c r="O91" i="3"/>
  <c r="O99" i="3"/>
  <c r="O100" i="3"/>
  <c r="O22" i="3"/>
  <c r="O27" i="3"/>
  <c r="O79" i="3"/>
  <c r="O98" i="3"/>
  <c r="O101" i="3"/>
  <c r="O102" i="3"/>
  <c r="O111" i="3"/>
  <c r="O112" i="3"/>
  <c r="O116" i="3"/>
  <c r="O123" i="3"/>
  <c r="O135" i="3"/>
  <c r="O136" i="3"/>
  <c r="O137" i="3"/>
  <c r="O142" i="3"/>
  <c r="O32" i="3"/>
  <c r="O58" i="3"/>
  <c r="O62" i="3"/>
  <c r="O80" i="3"/>
  <c r="O107" i="3"/>
  <c r="O108" i="3"/>
  <c r="O115" i="3"/>
  <c r="O131" i="3"/>
  <c r="O132" i="3"/>
  <c r="O133" i="3"/>
  <c r="O20" i="3"/>
  <c r="O33" i="3"/>
  <c r="O59" i="3"/>
  <c r="O63" i="3"/>
  <c r="O81" i="3"/>
  <c r="O95" i="3"/>
  <c r="O97" i="3"/>
  <c r="O103" i="3"/>
  <c r="O104" i="3"/>
  <c r="O109" i="3"/>
  <c r="O110" i="3"/>
  <c r="O114" i="3"/>
  <c r="O118" i="3"/>
  <c r="O120" i="3"/>
  <c r="O122" i="3"/>
  <c r="O125" i="3"/>
  <c r="O126" i="3"/>
  <c r="O134" i="3"/>
  <c r="O143" i="3"/>
  <c r="O144" i="3"/>
  <c r="O145" i="3"/>
  <c r="O150" i="3"/>
  <c r="O17" i="3"/>
  <c r="O34" i="3"/>
  <c r="O64" i="3"/>
  <c r="O128" i="3"/>
  <c r="O148" i="3"/>
  <c r="O157" i="3"/>
  <c r="O161" i="3"/>
  <c r="O163" i="3"/>
  <c r="O165" i="3"/>
  <c r="O167" i="3"/>
  <c r="O169" i="3"/>
  <c r="O171" i="3"/>
  <c r="O173" i="3"/>
  <c r="O175" i="3"/>
  <c r="O179" i="3"/>
  <c r="O183" i="3"/>
  <c r="O190" i="3"/>
  <c r="O191" i="3"/>
  <c r="O193" i="3"/>
  <c r="O194" i="3"/>
  <c r="O195" i="3"/>
  <c r="O196" i="3"/>
  <c r="O197" i="3"/>
  <c r="O198" i="3"/>
  <c r="O199" i="3"/>
  <c r="O200" i="3"/>
  <c r="O201" i="3"/>
  <c r="O202" i="3"/>
  <c r="O203" i="3"/>
  <c r="O204" i="3"/>
  <c r="O205" i="3"/>
  <c r="O206" i="3"/>
  <c r="O207" i="3"/>
  <c r="O21" i="3"/>
  <c r="O121" i="3"/>
  <c r="O129" i="3"/>
  <c r="O140" i="3"/>
  <c r="O146" i="3"/>
  <c r="O153" i="3"/>
  <c r="O154" i="3"/>
  <c r="O156" i="3"/>
  <c r="O160" i="3"/>
  <c r="O178" i="3"/>
  <c r="O182" i="3"/>
  <c r="O188" i="3"/>
  <c r="O189" i="3"/>
  <c r="O105" i="3"/>
  <c r="O117" i="3"/>
  <c r="O119" i="3"/>
  <c r="O124" i="3"/>
  <c r="O130" i="3"/>
  <c r="O138" i="3"/>
  <c r="O147" i="3"/>
  <c r="O149" i="3"/>
  <c r="O152" i="3"/>
  <c r="O155" i="3"/>
  <c r="O159" i="3"/>
  <c r="O162" i="3"/>
  <c r="O164" i="3"/>
  <c r="O166" i="3"/>
  <c r="O168" i="3"/>
  <c r="O170" i="3"/>
  <c r="O172" i="3"/>
  <c r="O174" i="3"/>
  <c r="O96" i="3"/>
  <c r="O113" i="3"/>
  <c r="O151" i="3"/>
  <c r="O177" i="3"/>
  <c r="O187" i="3"/>
  <c r="O210" i="3"/>
  <c r="O214" i="3"/>
  <c r="O218" i="3"/>
  <c r="O222" i="3"/>
  <c r="O226" i="3"/>
  <c r="O233" i="3"/>
  <c r="O236" i="3"/>
  <c r="O242" i="3"/>
  <c r="O243" i="3"/>
  <c r="O249" i="3"/>
  <c r="O252" i="3"/>
  <c r="O263" i="3"/>
  <c r="O12" i="3"/>
  <c r="O257" i="3"/>
  <c r="O260" i="3"/>
  <c r="O265" i="3"/>
  <c r="O141" i="3"/>
  <c r="O209" i="3"/>
  <c r="O219" i="3"/>
  <c r="O231" i="3"/>
  <c r="O240" i="3"/>
  <c r="O262" i="3"/>
  <c r="O43" i="3"/>
  <c r="O158" i="3"/>
  <c r="O180" i="3"/>
  <c r="O185" i="3"/>
  <c r="O192" i="3"/>
  <c r="O213" i="3"/>
  <c r="O217" i="3"/>
  <c r="O221" i="3"/>
  <c r="O225" i="3"/>
  <c r="O229" i="3"/>
  <c r="O232" i="3"/>
  <c r="O238" i="3"/>
  <c r="O239" i="3"/>
  <c r="O245" i="3"/>
  <c r="O248" i="3"/>
  <c r="O254" i="3"/>
  <c r="O255" i="3"/>
  <c r="O258" i="3"/>
  <c r="O127" i="3"/>
  <c r="O176" i="3"/>
  <c r="O208" i="3"/>
  <c r="O211" i="3"/>
  <c r="O215" i="3"/>
  <c r="O223" i="3"/>
  <c r="O227" i="3"/>
  <c r="O230" i="3"/>
  <c r="O246" i="3"/>
  <c r="O264" i="3"/>
  <c r="O60" i="3"/>
  <c r="O106" i="3"/>
  <c r="O139" i="3"/>
  <c r="O181" i="3"/>
  <c r="O186" i="3"/>
  <c r="O212" i="3"/>
  <c r="O216" i="3"/>
  <c r="O220" i="3"/>
  <c r="O224" i="3"/>
  <c r="O228" i="3"/>
  <c r="O234" i="3"/>
  <c r="O235" i="3"/>
  <c r="O241" i="3"/>
  <c r="O244" i="3"/>
  <c r="O250" i="3"/>
  <c r="O251" i="3"/>
  <c r="O256" i="3"/>
  <c r="O259" i="3"/>
  <c r="O78" i="3"/>
  <c r="O184" i="3"/>
  <c r="O237" i="3"/>
  <c r="O247" i="3"/>
  <c r="O253" i="3"/>
  <c r="O261" i="3"/>
  <c r="P17" i="3"/>
  <c r="P20" i="3"/>
  <c r="P21" i="3"/>
  <c r="P22" i="3"/>
  <c r="P27" i="3"/>
  <c r="P32" i="3"/>
  <c r="P33" i="3"/>
  <c r="P34" i="3"/>
  <c r="P43" i="3"/>
  <c r="P58" i="3"/>
  <c r="P59" i="3"/>
  <c r="P60" i="3"/>
  <c r="P62" i="3"/>
  <c r="P63" i="3"/>
  <c r="P64" i="3"/>
  <c r="P78" i="3"/>
  <c r="P79" i="3"/>
  <c r="P80" i="3"/>
  <c r="P81" i="3"/>
  <c r="P95" i="3"/>
  <c r="P13" i="3"/>
  <c r="P14" i="3"/>
  <c r="P15" i="3"/>
  <c r="P16" i="3"/>
  <c r="P28" i="3"/>
  <c r="P29" i="3"/>
  <c r="P30" i="3"/>
  <c r="P39" i="3"/>
  <c r="P42" i="3"/>
  <c r="P44" i="3"/>
  <c r="P45" i="3"/>
  <c r="P46" i="3"/>
  <c r="P47" i="3"/>
  <c r="P48" i="3"/>
  <c r="P49" i="3"/>
  <c r="P50" i="3"/>
  <c r="P51" i="3"/>
  <c r="P52" i="3"/>
  <c r="P53" i="3"/>
  <c r="P61" i="3"/>
  <c r="P69" i="3"/>
  <c r="P74" i="3"/>
  <c r="P86" i="3"/>
  <c r="P88" i="3"/>
  <c r="P90" i="3"/>
  <c r="P97" i="3"/>
  <c r="P23" i="3"/>
  <c r="P24" i="3"/>
  <c r="P25" i="3"/>
  <c r="P26" i="3"/>
  <c r="P35" i="3"/>
  <c r="P38" i="3"/>
  <c r="P40" i="3"/>
  <c r="P41" i="3"/>
  <c r="P56" i="3"/>
  <c r="P57" i="3"/>
  <c r="P66" i="3"/>
  <c r="P67" i="3"/>
  <c r="P68" i="3"/>
  <c r="P75" i="3"/>
  <c r="P76" i="3"/>
  <c r="P77" i="3"/>
  <c r="P82" i="3"/>
  <c r="P92" i="3"/>
  <c r="P93" i="3"/>
  <c r="P94" i="3"/>
  <c r="P18" i="3"/>
  <c r="P31" i="3"/>
  <c r="P65" i="3"/>
  <c r="P70" i="3"/>
  <c r="P83" i="3"/>
  <c r="P89" i="3"/>
  <c r="P96" i="3"/>
  <c r="P105" i="3"/>
  <c r="P106" i="3"/>
  <c r="P113" i="3"/>
  <c r="P117" i="3"/>
  <c r="P119" i="3"/>
  <c r="P121" i="3"/>
  <c r="P124" i="3"/>
  <c r="P127" i="3"/>
  <c r="P128" i="3"/>
  <c r="P129" i="3"/>
  <c r="P130" i="3"/>
  <c r="P139" i="3"/>
  <c r="P140" i="3"/>
  <c r="P141" i="3"/>
  <c r="P146" i="3"/>
  <c r="P19" i="3"/>
  <c r="P36" i="3"/>
  <c r="P71" i="3"/>
  <c r="P84" i="3"/>
  <c r="P91" i="3"/>
  <c r="P98" i="3"/>
  <c r="P100" i="3"/>
  <c r="P101" i="3"/>
  <c r="P102" i="3"/>
  <c r="P111" i="3"/>
  <c r="P112" i="3"/>
  <c r="P116" i="3"/>
  <c r="P123" i="3"/>
  <c r="P135" i="3"/>
  <c r="P136" i="3"/>
  <c r="P137" i="3"/>
  <c r="P37" i="3"/>
  <c r="P54" i="3"/>
  <c r="P72" i="3"/>
  <c r="P85" i="3"/>
  <c r="P99" i="3"/>
  <c r="P107" i="3"/>
  <c r="P108" i="3"/>
  <c r="P115" i="3"/>
  <c r="P131" i="3"/>
  <c r="P132" i="3"/>
  <c r="P133" i="3"/>
  <c r="P138" i="3"/>
  <c r="P147" i="3"/>
  <c r="P148" i="3"/>
  <c r="P149" i="3"/>
  <c r="P154" i="3"/>
  <c r="P103" i="3"/>
  <c r="P120" i="3"/>
  <c r="P125" i="3"/>
  <c r="P151" i="3"/>
  <c r="P158" i="3"/>
  <c r="P176" i="3"/>
  <c r="P180" i="3"/>
  <c r="P184" i="3"/>
  <c r="P185" i="3"/>
  <c r="P192" i="3"/>
  <c r="P208" i="3"/>
  <c r="P87" i="3"/>
  <c r="P104" i="3"/>
  <c r="P118" i="3"/>
  <c r="P144" i="3"/>
  <c r="P157" i="3"/>
  <c r="P161" i="3"/>
  <c r="P163" i="3"/>
  <c r="P165" i="3"/>
  <c r="P167" i="3"/>
  <c r="P169" i="3"/>
  <c r="P171" i="3"/>
  <c r="P173" i="3"/>
  <c r="P175" i="3"/>
  <c r="P179" i="3"/>
  <c r="P183" i="3"/>
  <c r="P190" i="3"/>
  <c r="P191" i="3"/>
  <c r="P193" i="3"/>
  <c r="P194" i="3"/>
  <c r="P195" i="3"/>
  <c r="P196" i="3"/>
  <c r="P197" i="3"/>
  <c r="P198" i="3"/>
  <c r="P199" i="3"/>
  <c r="P200" i="3"/>
  <c r="P201" i="3"/>
  <c r="P202" i="3"/>
  <c r="P203" i="3"/>
  <c r="P204" i="3"/>
  <c r="P205" i="3"/>
  <c r="P206" i="3"/>
  <c r="P207" i="3"/>
  <c r="P55" i="3"/>
  <c r="P73" i="3"/>
  <c r="P109" i="3"/>
  <c r="P114" i="3"/>
  <c r="P126" i="3"/>
  <c r="P134" i="3"/>
  <c r="P142" i="3"/>
  <c r="P150" i="3"/>
  <c r="P153" i="3"/>
  <c r="P156" i="3"/>
  <c r="P160" i="3"/>
  <c r="P143" i="3"/>
  <c r="P162" i="3"/>
  <c r="P170" i="3"/>
  <c r="P182" i="3"/>
  <c r="P189" i="3"/>
  <c r="P209" i="3"/>
  <c r="P211" i="3"/>
  <c r="P215" i="3"/>
  <c r="P219" i="3"/>
  <c r="P223" i="3"/>
  <c r="P227" i="3"/>
  <c r="P230" i="3"/>
  <c r="P231" i="3"/>
  <c r="P237" i="3"/>
  <c r="P240" i="3"/>
  <c r="P246" i="3"/>
  <c r="P247" i="3"/>
  <c r="P253" i="3"/>
  <c r="P261" i="3"/>
  <c r="P262" i="3"/>
  <c r="P264" i="3"/>
  <c r="P110" i="3"/>
  <c r="P181" i="3"/>
  <c r="P212" i="3"/>
  <c r="P234" i="3"/>
  <c r="P244" i="3"/>
  <c r="P250" i="3"/>
  <c r="P259" i="3"/>
  <c r="P12" i="3"/>
  <c r="P122" i="3"/>
  <c r="P145" i="3"/>
  <c r="P152" i="3"/>
  <c r="P164" i="3"/>
  <c r="P172" i="3"/>
  <c r="P177" i="3"/>
  <c r="P187" i="3"/>
  <c r="P210" i="3"/>
  <c r="P214" i="3"/>
  <c r="P218" i="3"/>
  <c r="P222" i="3"/>
  <c r="P226" i="3"/>
  <c r="P233" i="3"/>
  <c r="P236" i="3"/>
  <c r="P242" i="3"/>
  <c r="P243" i="3"/>
  <c r="P249" i="3"/>
  <c r="P252" i="3"/>
  <c r="P263" i="3"/>
  <c r="P186" i="3"/>
  <c r="P235" i="3"/>
  <c r="P251" i="3"/>
  <c r="P256" i="3"/>
  <c r="P159" i="3"/>
  <c r="P166" i="3"/>
  <c r="P174" i="3"/>
  <c r="P178" i="3"/>
  <c r="P188" i="3"/>
  <c r="P213" i="3"/>
  <c r="P217" i="3"/>
  <c r="P221" i="3"/>
  <c r="P225" i="3"/>
  <c r="P229" i="3"/>
  <c r="P232" i="3"/>
  <c r="P238" i="3"/>
  <c r="P239" i="3"/>
  <c r="P245" i="3"/>
  <c r="P248" i="3"/>
  <c r="P254" i="3"/>
  <c r="P255" i="3"/>
  <c r="P257" i="3"/>
  <c r="P258" i="3"/>
  <c r="P260" i="3"/>
  <c r="P265" i="3"/>
  <c r="P155" i="3"/>
  <c r="P168" i="3"/>
  <c r="P216" i="3"/>
  <c r="P220" i="3"/>
  <c r="P224" i="3"/>
  <c r="P228" i="3"/>
  <c r="P241" i="3"/>
  <c r="O307" i="3"/>
  <c r="O309" i="3"/>
  <c r="O311" i="3"/>
  <c r="O308" i="3"/>
  <c r="O310" i="3"/>
  <c r="O297" i="3"/>
  <c r="O299" i="3"/>
  <c r="O301" i="3"/>
  <c r="O303" i="3"/>
  <c r="O305" i="3"/>
  <c r="O267" i="3"/>
  <c r="O268" i="3"/>
  <c r="O270" i="3"/>
  <c r="O272" i="3"/>
  <c r="O274" i="3"/>
  <c r="O276" i="3"/>
  <c r="O278" i="3"/>
  <c r="O280" i="3"/>
  <c r="O282" i="3"/>
  <c r="O288" i="3"/>
  <c r="O290" i="3"/>
  <c r="O292" i="3"/>
  <c r="O294" i="3"/>
  <c r="O296" i="3"/>
  <c r="O269" i="3"/>
  <c r="O271" i="3"/>
  <c r="O273" i="3"/>
  <c r="O275" i="3"/>
  <c r="O277" i="3"/>
  <c r="O279" i="3"/>
  <c r="O281" i="3"/>
  <c r="O283" i="3"/>
  <c r="O285" i="3"/>
  <c r="O287" i="3"/>
  <c r="O289" i="3"/>
  <c r="O291" i="3"/>
  <c r="O293" i="3"/>
  <c r="O295" i="3"/>
  <c r="O266" i="3"/>
  <c r="O284" i="3"/>
  <c r="O286" i="3"/>
  <c r="O298" i="3"/>
  <c r="O300" i="3"/>
  <c r="O302" i="3"/>
  <c r="O304" i="3"/>
  <c r="O306" i="3"/>
  <c r="P310" i="3"/>
  <c r="P307" i="3"/>
  <c r="P309" i="3"/>
  <c r="P311" i="3"/>
  <c r="P308" i="3"/>
  <c r="P268" i="3"/>
  <c r="P270" i="3"/>
  <c r="P272" i="3"/>
  <c r="P274" i="3"/>
  <c r="P276" i="3"/>
  <c r="P278" i="3"/>
  <c r="P280" i="3"/>
  <c r="P282" i="3"/>
  <c r="P284" i="3"/>
  <c r="P286" i="3"/>
  <c r="P288" i="3"/>
  <c r="P290" i="3"/>
  <c r="P292" i="3"/>
  <c r="P294" i="3"/>
  <c r="P296" i="3"/>
  <c r="P306" i="3"/>
  <c r="P297" i="3"/>
  <c r="P299" i="3"/>
  <c r="P301" i="3"/>
  <c r="P303" i="3"/>
  <c r="P305" i="3"/>
  <c r="P267" i="3"/>
  <c r="P266" i="3"/>
  <c r="P298" i="3"/>
  <c r="P300" i="3"/>
  <c r="P302" i="3"/>
  <c r="P269" i="3"/>
  <c r="P271" i="3"/>
  <c r="P273" i="3"/>
  <c r="P275" i="3"/>
  <c r="P277" i="3"/>
  <c r="P279" i="3"/>
  <c r="P281" i="3"/>
  <c r="P283" i="3"/>
  <c r="P285" i="3"/>
  <c r="P287" i="3"/>
  <c r="P289" i="3"/>
  <c r="P291" i="3"/>
  <c r="P293" i="3"/>
  <c r="P295" i="3"/>
  <c r="P304" i="3"/>
  <c r="R312" i="3" l="1"/>
  <c r="AA312" i="3"/>
  <c r="W312" i="3"/>
  <c r="X304" i="3"/>
  <c r="Z304" i="3"/>
  <c r="Y304" i="3"/>
  <c r="X273" i="3"/>
  <c r="Y273" i="3"/>
  <c r="Z273" i="3"/>
  <c r="X297" i="3"/>
  <c r="Y297" i="3"/>
  <c r="Z297" i="3"/>
  <c r="X268" i="3"/>
  <c r="Z268" i="3"/>
  <c r="Y268" i="3"/>
  <c r="X216" i="3"/>
  <c r="Z216" i="3"/>
  <c r="Y216" i="3"/>
  <c r="X238" i="3"/>
  <c r="Z238" i="3"/>
  <c r="Y238" i="3"/>
  <c r="X256" i="3"/>
  <c r="Z256" i="3"/>
  <c r="Y256" i="3"/>
  <c r="X222" i="3"/>
  <c r="Z222" i="3"/>
  <c r="Y222" i="3"/>
  <c r="X259" i="3"/>
  <c r="Y259" i="3"/>
  <c r="Z259" i="3"/>
  <c r="X246" i="3"/>
  <c r="Z246" i="3"/>
  <c r="Y246" i="3"/>
  <c r="X182" i="3"/>
  <c r="Y182" i="3"/>
  <c r="Z182" i="3"/>
  <c r="X109" i="3"/>
  <c r="Y109" i="3"/>
  <c r="Z109" i="3"/>
  <c r="X198" i="3"/>
  <c r="Z198" i="3"/>
  <c r="Y198" i="3"/>
  <c r="X171" i="3"/>
  <c r="Y171" i="3"/>
  <c r="Z171" i="3"/>
  <c r="X118" i="3"/>
  <c r="Z118" i="3"/>
  <c r="Y118" i="3"/>
  <c r="X120" i="3"/>
  <c r="Z120" i="3"/>
  <c r="Y120" i="3"/>
  <c r="X107" i="3"/>
  <c r="Y107" i="3"/>
  <c r="Z107" i="3"/>
  <c r="X111" i="3"/>
  <c r="Y111" i="3"/>
  <c r="Z111" i="3"/>
  <c r="X140" i="3"/>
  <c r="Z140" i="3"/>
  <c r="Y140" i="3"/>
  <c r="Y105" i="3"/>
  <c r="Z105" i="3"/>
  <c r="X105" i="3"/>
  <c r="X77" i="3"/>
  <c r="Y77" i="3"/>
  <c r="Z77" i="3"/>
  <c r="X26" i="3"/>
  <c r="Z26" i="3"/>
  <c r="Y26" i="3"/>
  <c r="X52" i="3"/>
  <c r="Z52" i="3"/>
  <c r="Y52" i="3"/>
  <c r="X29" i="3"/>
  <c r="Y29" i="3"/>
  <c r="Z29" i="3"/>
  <c r="X63" i="3"/>
  <c r="Y63" i="3"/>
  <c r="Z63" i="3"/>
  <c r="X20" i="3"/>
  <c r="Z20" i="3"/>
  <c r="Y20" i="3"/>
  <c r="X392" i="3"/>
  <c r="Y392" i="3"/>
  <c r="Z392" i="3"/>
  <c r="X398" i="3"/>
  <c r="Y398" i="3"/>
  <c r="Z398" i="3"/>
  <c r="X361" i="3"/>
  <c r="Y361" i="3"/>
  <c r="Z361" i="3"/>
  <c r="X334" i="3"/>
  <c r="Y334" i="3"/>
  <c r="Z334" i="3"/>
  <c r="X408" i="3"/>
  <c r="Y408" i="3"/>
  <c r="Z408" i="3"/>
  <c r="Y387" i="3"/>
  <c r="Z387" i="3"/>
  <c r="X387" i="3"/>
  <c r="X379" i="3"/>
  <c r="Y379" i="3"/>
  <c r="Z379" i="3"/>
  <c r="X368" i="3"/>
  <c r="Y368" i="3"/>
  <c r="Z368" i="3"/>
  <c r="Y339" i="3"/>
  <c r="Z339" i="3"/>
  <c r="X339" i="3"/>
  <c r="X331" i="3"/>
  <c r="Y331" i="3"/>
  <c r="Z331" i="3"/>
  <c r="Y323" i="3"/>
  <c r="Z323" i="3"/>
  <c r="X323" i="3"/>
  <c r="Y359" i="3"/>
  <c r="Z359" i="3"/>
  <c r="X359" i="3"/>
  <c r="X342" i="3"/>
  <c r="Y342" i="3"/>
  <c r="Z342" i="3"/>
  <c r="X405" i="3"/>
  <c r="Y405" i="3"/>
  <c r="Z405" i="3"/>
  <c r="X389" i="3"/>
  <c r="Y389" i="3"/>
  <c r="Z389" i="3"/>
  <c r="Y375" i="3"/>
  <c r="Z375" i="3"/>
  <c r="X375" i="3"/>
  <c r="X360" i="3"/>
  <c r="Y360" i="3"/>
  <c r="Z360" i="3"/>
  <c r="X347" i="3"/>
  <c r="Y347" i="3"/>
  <c r="Z347" i="3"/>
  <c r="X333" i="3"/>
  <c r="Y333" i="3"/>
  <c r="Z333" i="3"/>
  <c r="X315" i="3"/>
  <c r="Y315" i="3"/>
  <c r="Z315" i="3"/>
  <c r="X395" i="3"/>
  <c r="Y395" i="3"/>
  <c r="Z395" i="3"/>
  <c r="X380" i="3"/>
  <c r="Y380" i="3"/>
  <c r="Z380" i="3"/>
  <c r="X369" i="3"/>
  <c r="Y369" i="3"/>
  <c r="Z369" i="3"/>
  <c r="X329" i="3"/>
  <c r="Y329" i="3"/>
  <c r="Z329" i="3"/>
  <c r="X406" i="3"/>
  <c r="Y406" i="3"/>
  <c r="Z406" i="3"/>
  <c r="X322" i="3"/>
  <c r="Y322" i="3"/>
  <c r="Z322" i="3"/>
  <c r="X385" i="3"/>
  <c r="Y385" i="3"/>
  <c r="Z385" i="3"/>
  <c r="X353" i="3"/>
  <c r="Y353" i="3"/>
  <c r="Z353" i="3"/>
  <c r="X330" i="3"/>
  <c r="Y330" i="3"/>
  <c r="Z330" i="3"/>
  <c r="Y355" i="3"/>
  <c r="Z355" i="3"/>
  <c r="X355" i="3"/>
  <c r="X401" i="3"/>
  <c r="Y401" i="3"/>
  <c r="Z401" i="3"/>
  <c r="X366" i="3"/>
  <c r="Y366" i="3"/>
  <c r="Z366" i="3"/>
  <c r="X345" i="3"/>
  <c r="Y345" i="3"/>
  <c r="Z345" i="3"/>
  <c r="X409" i="3"/>
  <c r="Y409" i="3"/>
  <c r="Z409" i="3"/>
  <c r="X378" i="3"/>
  <c r="Y378" i="3"/>
  <c r="Z378" i="3"/>
  <c r="Y327" i="3"/>
  <c r="Z327" i="3"/>
  <c r="X327" i="3"/>
  <c r="X281" i="3"/>
  <c r="Y281" i="3"/>
  <c r="Z281" i="3"/>
  <c r="X305" i="3"/>
  <c r="Y305" i="3"/>
  <c r="Z305" i="3"/>
  <c r="X284" i="3"/>
  <c r="Z284" i="3"/>
  <c r="Y284" i="3"/>
  <c r="X307" i="3"/>
  <c r="Y307" i="3"/>
  <c r="Z307" i="3"/>
  <c r="X241" i="3"/>
  <c r="Y241" i="3"/>
  <c r="Z241" i="3"/>
  <c r="X254" i="3"/>
  <c r="Y254" i="3"/>
  <c r="Z254" i="3"/>
  <c r="X178" i="3"/>
  <c r="Z178" i="3"/>
  <c r="Y178" i="3"/>
  <c r="X242" i="3"/>
  <c r="Y242" i="3"/>
  <c r="Z242" i="3"/>
  <c r="X152" i="3"/>
  <c r="Y152" i="3"/>
  <c r="Z152" i="3"/>
  <c r="X262" i="3"/>
  <c r="Z262" i="3"/>
  <c r="Y262" i="3"/>
  <c r="X215" i="3"/>
  <c r="Y215" i="3"/>
  <c r="Z215" i="3"/>
  <c r="X142" i="3"/>
  <c r="Y142" i="3"/>
  <c r="Z142" i="3"/>
  <c r="X202" i="3"/>
  <c r="Z202" i="3"/>
  <c r="Y202" i="3"/>
  <c r="X194" i="3"/>
  <c r="Y194" i="3"/>
  <c r="Z194" i="3"/>
  <c r="X163" i="3"/>
  <c r="Y163" i="3"/>
  <c r="Z163" i="3"/>
  <c r="X176" i="3"/>
  <c r="Y176" i="3"/>
  <c r="Z176" i="3"/>
  <c r="X132" i="3"/>
  <c r="Z132" i="3"/>
  <c r="Y132" i="3"/>
  <c r="X135" i="3"/>
  <c r="Y135" i="3"/>
  <c r="Z135" i="3"/>
  <c r="X36" i="3"/>
  <c r="Z36" i="3"/>
  <c r="Y36" i="3"/>
  <c r="X119" i="3"/>
  <c r="Y119" i="3"/>
  <c r="Z119" i="3"/>
  <c r="X94" i="3"/>
  <c r="Z94" i="3"/>
  <c r="Y94" i="3"/>
  <c r="X67" i="3"/>
  <c r="Y67" i="3"/>
  <c r="Z67" i="3"/>
  <c r="X97" i="3"/>
  <c r="Y97" i="3"/>
  <c r="Z97" i="3"/>
  <c r="X48" i="3"/>
  <c r="Z48" i="3"/>
  <c r="Y48" i="3"/>
  <c r="X14" i="3"/>
  <c r="Z14" i="3"/>
  <c r="Y14" i="3"/>
  <c r="X58" i="3"/>
  <c r="Z58" i="3"/>
  <c r="Y58" i="3"/>
  <c r="X295" i="3"/>
  <c r="Y295" i="3"/>
  <c r="Z295" i="3"/>
  <c r="X279" i="3"/>
  <c r="Y279" i="3"/>
  <c r="Z279" i="3"/>
  <c r="X298" i="3"/>
  <c r="Z298" i="3"/>
  <c r="Y298" i="3"/>
  <c r="X306" i="3"/>
  <c r="Y306" i="3"/>
  <c r="Z306" i="3"/>
  <c r="X274" i="3"/>
  <c r="Z274" i="3"/>
  <c r="Y274" i="3"/>
  <c r="X310" i="3"/>
  <c r="Z310" i="3"/>
  <c r="Y310" i="3"/>
  <c r="X168" i="3"/>
  <c r="Y168" i="3"/>
  <c r="Z168" i="3"/>
  <c r="X248" i="3"/>
  <c r="Y248" i="3"/>
  <c r="Z248" i="3"/>
  <c r="X217" i="3"/>
  <c r="Y217" i="3"/>
  <c r="Z217" i="3"/>
  <c r="X251" i="3"/>
  <c r="Y251" i="3"/>
  <c r="Z251" i="3"/>
  <c r="X236" i="3"/>
  <c r="Y236" i="3"/>
  <c r="Z236" i="3"/>
  <c r="X177" i="3"/>
  <c r="Y177" i="3"/>
  <c r="Z177" i="3"/>
  <c r="X250" i="3"/>
  <c r="Z250" i="3"/>
  <c r="Y250" i="3"/>
  <c r="Y261" i="3"/>
  <c r="X261" i="3"/>
  <c r="Z261" i="3"/>
  <c r="X227" i="3"/>
  <c r="Y227" i="3"/>
  <c r="Z227" i="3"/>
  <c r="X170" i="3"/>
  <c r="Z170" i="3"/>
  <c r="Y170" i="3"/>
  <c r="X134" i="3"/>
  <c r="Z134" i="3"/>
  <c r="Y134" i="3"/>
  <c r="X205" i="3"/>
  <c r="Y205" i="3"/>
  <c r="Z205" i="3"/>
  <c r="X197" i="3"/>
  <c r="Y197" i="3"/>
  <c r="Z197" i="3"/>
  <c r="X179" i="3"/>
  <c r="Y179" i="3"/>
  <c r="Z179" i="3"/>
  <c r="X104" i="3"/>
  <c r="Z104" i="3"/>
  <c r="Y104" i="3"/>
  <c r="X158" i="3"/>
  <c r="Y158" i="3"/>
  <c r="Z158" i="3"/>
  <c r="X147" i="3"/>
  <c r="Y147" i="3"/>
  <c r="Z147" i="3"/>
  <c r="X37" i="3"/>
  <c r="Y37" i="3"/>
  <c r="Z37" i="3"/>
  <c r="X102" i="3"/>
  <c r="Z102" i="3"/>
  <c r="Y102" i="3"/>
  <c r="X19" i="3"/>
  <c r="Y19" i="3"/>
  <c r="Z19" i="3"/>
  <c r="X127" i="3"/>
  <c r="Y127" i="3"/>
  <c r="Z127" i="3"/>
  <c r="X96" i="3"/>
  <c r="Z96" i="3"/>
  <c r="Y96" i="3"/>
  <c r="X93" i="3"/>
  <c r="Y93" i="3"/>
  <c r="Z93" i="3"/>
  <c r="X66" i="3"/>
  <c r="Z66" i="3"/>
  <c r="Y66" i="3"/>
  <c r="Y25" i="3"/>
  <c r="X25" i="3"/>
  <c r="Z25" i="3"/>
  <c r="X69" i="3"/>
  <c r="Y69" i="3"/>
  <c r="Z69" i="3"/>
  <c r="X47" i="3"/>
  <c r="Y47" i="3"/>
  <c r="Z47" i="3"/>
  <c r="X28" i="3"/>
  <c r="Z28" i="3"/>
  <c r="Y28" i="3"/>
  <c r="X62" i="3"/>
  <c r="Z62" i="3"/>
  <c r="Y62" i="3"/>
  <c r="X27" i="3"/>
  <c r="Y27" i="3"/>
  <c r="Z27" i="3"/>
  <c r="Y277" i="3"/>
  <c r="Z277" i="3"/>
  <c r="X277" i="3"/>
  <c r="X269" i="3"/>
  <c r="Y269" i="3"/>
  <c r="Z269" i="3"/>
  <c r="X301" i="3"/>
  <c r="Y301" i="3"/>
  <c r="Z301" i="3"/>
  <c r="X288" i="3"/>
  <c r="Z288" i="3"/>
  <c r="Y288" i="3"/>
  <c r="X272" i="3"/>
  <c r="Z272" i="3"/>
  <c r="Y272" i="3"/>
  <c r="X224" i="3"/>
  <c r="Z224" i="3"/>
  <c r="Y224" i="3"/>
  <c r="X257" i="3"/>
  <c r="Y257" i="3"/>
  <c r="Z257" i="3"/>
  <c r="X229" i="3"/>
  <c r="Y229" i="3"/>
  <c r="Z229" i="3"/>
  <c r="X235" i="3"/>
  <c r="Y235" i="3"/>
  <c r="Z235" i="3"/>
  <c r="X233" i="3"/>
  <c r="Y233" i="3"/>
  <c r="Z233" i="3"/>
  <c r="X214" i="3"/>
  <c r="Y214" i="3"/>
  <c r="Z214" i="3"/>
  <c r="X122" i="3"/>
  <c r="Z122" i="3"/>
  <c r="Y122" i="3"/>
  <c r="X244" i="3"/>
  <c r="Z244" i="3"/>
  <c r="Y244" i="3"/>
  <c r="X253" i="3"/>
  <c r="Y253" i="3"/>
  <c r="Z253" i="3"/>
  <c r="X237" i="3"/>
  <c r="Y237" i="3"/>
  <c r="Z237" i="3"/>
  <c r="X223" i="3"/>
  <c r="Y223" i="3"/>
  <c r="Z223" i="3"/>
  <c r="X209" i="3"/>
  <c r="Y209" i="3"/>
  <c r="Z209" i="3"/>
  <c r="X162" i="3"/>
  <c r="Z162" i="3"/>
  <c r="Y162" i="3"/>
  <c r="X153" i="3"/>
  <c r="Y153" i="3"/>
  <c r="Z153" i="3"/>
  <c r="X126" i="3"/>
  <c r="Z126" i="3"/>
  <c r="Y126" i="3"/>
  <c r="X55" i="3"/>
  <c r="Y55" i="3"/>
  <c r="Z55" i="3"/>
  <c r="X204" i="3"/>
  <c r="Z204" i="3"/>
  <c r="Y204" i="3"/>
  <c r="X200" i="3"/>
  <c r="Y200" i="3"/>
  <c r="Z200" i="3"/>
  <c r="X196" i="3"/>
  <c r="Z196" i="3"/>
  <c r="Y196" i="3"/>
  <c r="X191" i="3"/>
  <c r="Y191" i="3"/>
  <c r="Z191" i="3"/>
  <c r="X175" i="3"/>
  <c r="Y175" i="3"/>
  <c r="Z175" i="3"/>
  <c r="X167" i="3"/>
  <c r="Y167" i="3"/>
  <c r="Z167" i="3"/>
  <c r="X157" i="3"/>
  <c r="Y157" i="3"/>
  <c r="Z157" i="3"/>
  <c r="X87" i="3"/>
  <c r="Y87" i="3"/>
  <c r="Z87" i="3"/>
  <c r="X184" i="3"/>
  <c r="Z184" i="3"/>
  <c r="Y184" i="3"/>
  <c r="X151" i="3"/>
  <c r="Y151" i="3"/>
  <c r="Z151" i="3"/>
  <c r="X154" i="3"/>
  <c r="Z154" i="3"/>
  <c r="Y154" i="3"/>
  <c r="X138" i="3"/>
  <c r="Z138" i="3"/>
  <c r="Y138" i="3"/>
  <c r="X115" i="3"/>
  <c r="Y115" i="3"/>
  <c r="Z115" i="3"/>
  <c r="X85" i="3"/>
  <c r="Y85" i="3"/>
  <c r="Z85" i="3"/>
  <c r="X137" i="3"/>
  <c r="Y137" i="3"/>
  <c r="Z137" i="3"/>
  <c r="X116" i="3"/>
  <c r="Z116" i="3"/>
  <c r="Y116" i="3"/>
  <c r="X101" i="3"/>
  <c r="Y101" i="3"/>
  <c r="Z101" i="3"/>
  <c r="X84" i="3"/>
  <c r="Z84" i="3"/>
  <c r="Y84" i="3"/>
  <c r="X146" i="3"/>
  <c r="Y146" i="3"/>
  <c r="Z146" i="3"/>
  <c r="X130" i="3"/>
  <c r="Z130" i="3"/>
  <c r="Y130" i="3"/>
  <c r="X124" i="3"/>
  <c r="Z124" i="3"/>
  <c r="Y124" i="3"/>
  <c r="X113" i="3"/>
  <c r="Y113" i="3"/>
  <c r="Z113" i="3"/>
  <c r="Y89" i="3"/>
  <c r="X89" i="3"/>
  <c r="Z89" i="3"/>
  <c r="X31" i="3"/>
  <c r="Y31" i="3"/>
  <c r="Z31" i="3"/>
  <c r="X92" i="3"/>
  <c r="Z92" i="3"/>
  <c r="Y92" i="3"/>
  <c r="X75" i="3"/>
  <c r="Y75" i="3"/>
  <c r="Z75" i="3"/>
  <c r="X57" i="3"/>
  <c r="Y57" i="3"/>
  <c r="Z57" i="3"/>
  <c r="X38" i="3"/>
  <c r="Z38" i="3"/>
  <c r="Y38" i="3"/>
  <c r="X24" i="3"/>
  <c r="Z24" i="3"/>
  <c r="Y24" i="3"/>
  <c r="X88" i="3"/>
  <c r="Z88" i="3"/>
  <c r="Y88" i="3"/>
  <c r="X61" i="3"/>
  <c r="Y61" i="3"/>
  <c r="Z61" i="3"/>
  <c r="X50" i="3"/>
  <c r="Z50" i="3"/>
  <c r="Y50" i="3"/>
  <c r="X46" i="3"/>
  <c r="Z46" i="3"/>
  <c r="Y46" i="3"/>
  <c r="X39" i="3"/>
  <c r="Y39" i="3"/>
  <c r="Z39" i="3"/>
  <c r="X16" i="3"/>
  <c r="Z16" i="3"/>
  <c r="Y16" i="3"/>
  <c r="X95" i="3"/>
  <c r="Y95" i="3"/>
  <c r="Z95" i="3"/>
  <c r="X78" i="3"/>
  <c r="Z78" i="3"/>
  <c r="Y78" i="3"/>
  <c r="X60" i="3"/>
  <c r="Z60" i="3"/>
  <c r="Y60" i="3"/>
  <c r="X34" i="3"/>
  <c r="Z34" i="3"/>
  <c r="Y34" i="3"/>
  <c r="X22" i="3"/>
  <c r="Z22" i="3"/>
  <c r="Y22" i="3"/>
  <c r="X402" i="3"/>
  <c r="Y402" i="3"/>
  <c r="Z402" i="3"/>
  <c r="X390" i="3"/>
  <c r="Y390" i="3"/>
  <c r="Z390" i="3"/>
  <c r="X348" i="3"/>
  <c r="Y348" i="3"/>
  <c r="Z348" i="3"/>
  <c r="X318" i="3"/>
  <c r="Y318" i="3"/>
  <c r="Z318" i="3"/>
  <c r="X400" i="3"/>
  <c r="Y400" i="3"/>
  <c r="Z400" i="3"/>
  <c r="Y383" i="3"/>
  <c r="X383" i="3"/>
  <c r="Z383" i="3"/>
  <c r="X372" i="3"/>
  <c r="Y372" i="3"/>
  <c r="Z372" i="3"/>
  <c r="Y351" i="3"/>
  <c r="X351" i="3"/>
  <c r="Z351" i="3"/>
  <c r="X336" i="3"/>
  <c r="Y336" i="3"/>
  <c r="Z336" i="3"/>
  <c r="X328" i="3"/>
  <c r="Y328" i="3"/>
  <c r="Z328" i="3"/>
  <c r="Y367" i="3"/>
  <c r="X367" i="3"/>
  <c r="Z367" i="3"/>
  <c r="X350" i="3"/>
  <c r="Y350" i="3"/>
  <c r="Z350" i="3"/>
  <c r="Y319" i="3"/>
  <c r="X319" i="3"/>
  <c r="Z319" i="3"/>
  <c r="X397" i="3"/>
  <c r="Y397" i="3"/>
  <c r="Z397" i="3"/>
  <c r="X384" i="3"/>
  <c r="Y384" i="3"/>
  <c r="Z384" i="3"/>
  <c r="X364" i="3"/>
  <c r="Y364" i="3"/>
  <c r="Z364" i="3"/>
  <c r="X356" i="3"/>
  <c r="Y356" i="3"/>
  <c r="Z356" i="3"/>
  <c r="Y343" i="3"/>
  <c r="Z343" i="3"/>
  <c r="X343" i="3"/>
  <c r="X320" i="3"/>
  <c r="Y320" i="3"/>
  <c r="Z320" i="3"/>
  <c r="Y403" i="3"/>
  <c r="Z403" i="3"/>
  <c r="X403" i="3"/>
  <c r="X386" i="3"/>
  <c r="Y386" i="3"/>
  <c r="Z386" i="3"/>
  <c r="X373" i="3"/>
  <c r="Y373" i="3"/>
  <c r="Z373" i="3"/>
  <c r="X352" i="3"/>
  <c r="Y352" i="3"/>
  <c r="Z352" i="3"/>
  <c r="X325" i="3"/>
  <c r="Y325" i="3"/>
  <c r="Z325" i="3"/>
  <c r="X289" i="3"/>
  <c r="Y289" i="3"/>
  <c r="Z289" i="3"/>
  <c r="X300" i="3"/>
  <c r="Z300" i="3"/>
  <c r="Y300" i="3"/>
  <c r="X292" i="3"/>
  <c r="Z292" i="3"/>
  <c r="Y292" i="3"/>
  <c r="X276" i="3"/>
  <c r="Y276" i="3"/>
  <c r="Z276" i="3"/>
  <c r="X260" i="3"/>
  <c r="Z260" i="3"/>
  <c r="Y260" i="3"/>
  <c r="X221" i="3"/>
  <c r="Y221" i="3"/>
  <c r="Z221" i="3"/>
  <c r="X263" i="3"/>
  <c r="Y263" i="3"/>
  <c r="Z263" i="3"/>
  <c r="X187" i="3"/>
  <c r="Y187" i="3"/>
  <c r="Z187" i="3"/>
  <c r="X212" i="3"/>
  <c r="Z212" i="3"/>
  <c r="Y212" i="3"/>
  <c r="X230" i="3"/>
  <c r="Z230" i="3"/>
  <c r="Y230" i="3"/>
  <c r="X160" i="3"/>
  <c r="Z160" i="3"/>
  <c r="Y160" i="3"/>
  <c r="X206" i="3"/>
  <c r="Y206" i="3"/>
  <c r="Z206" i="3"/>
  <c r="X183" i="3"/>
  <c r="Y183" i="3"/>
  <c r="Z183" i="3"/>
  <c r="X192" i="3"/>
  <c r="Z192" i="3"/>
  <c r="Y192" i="3"/>
  <c r="X148" i="3"/>
  <c r="Z148" i="3"/>
  <c r="Y148" i="3"/>
  <c r="X54" i="3"/>
  <c r="Z54" i="3"/>
  <c r="Y54" i="3"/>
  <c r="X98" i="3"/>
  <c r="Z98" i="3"/>
  <c r="Y98" i="3"/>
  <c r="X128" i="3"/>
  <c r="Z128" i="3"/>
  <c r="Y128" i="3"/>
  <c r="X70" i="3"/>
  <c r="Z70" i="3"/>
  <c r="Y70" i="3"/>
  <c r="Y41" i="3"/>
  <c r="Z41" i="3"/>
  <c r="X41" i="3"/>
  <c r="X74" i="3"/>
  <c r="Z74" i="3"/>
  <c r="Y74" i="3"/>
  <c r="X44" i="3"/>
  <c r="Z44" i="3"/>
  <c r="Y44" i="3"/>
  <c r="X80" i="3"/>
  <c r="Z80" i="3"/>
  <c r="Y80" i="3"/>
  <c r="X32" i="3"/>
  <c r="Z32" i="3"/>
  <c r="Y32" i="3"/>
  <c r="X287" i="3"/>
  <c r="Y287" i="3"/>
  <c r="Z287" i="3"/>
  <c r="X271" i="3"/>
  <c r="Y271" i="3"/>
  <c r="Z271" i="3"/>
  <c r="X303" i="3"/>
  <c r="Y303" i="3"/>
  <c r="Z303" i="3"/>
  <c r="X290" i="3"/>
  <c r="Y290" i="3"/>
  <c r="Z290" i="3"/>
  <c r="X282" i="3"/>
  <c r="Z282" i="3"/>
  <c r="Y282" i="3"/>
  <c r="X308" i="3"/>
  <c r="Z308" i="3"/>
  <c r="Y308" i="3"/>
  <c r="X228" i="3"/>
  <c r="Z228" i="3"/>
  <c r="Y228" i="3"/>
  <c r="X258" i="3"/>
  <c r="Y258" i="3"/>
  <c r="Z258" i="3"/>
  <c r="X232" i="3"/>
  <c r="Y232" i="3"/>
  <c r="Z232" i="3"/>
  <c r="X174" i="3"/>
  <c r="Z174" i="3"/>
  <c r="Y174" i="3"/>
  <c r="X252" i="3"/>
  <c r="Z252" i="3"/>
  <c r="Y252" i="3"/>
  <c r="X218" i="3"/>
  <c r="Y218" i="3"/>
  <c r="Z218" i="3"/>
  <c r="X145" i="3"/>
  <c r="Y145" i="3"/>
  <c r="Z145" i="3"/>
  <c r="X181" i="3"/>
  <c r="Y181" i="3"/>
  <c r="Z181" i="3"/>
  <c r="X240" i="3"/>
  <c r="Z240" i="3"/>
  <c r="Y240" i="3"/>
  <c r="X211" i="3"/>
  <c r="Y211" i="3"/>
  <c r="Z211" i="3"/>
  <c r="X156" i="3"/>
  <c r="Z156" i="3"/>
  <c r="Y156" i="3"/>
  <c r="X73" i="3"/>
  <c r="Y73" i="3"/>
  <c r="Z73" i="3"/>
  <c r="X201" i="3"/>
  <c r="Y201" i="3"/>
  <c r="Z201" i="3"/>
  <c r="X193" i="3"/>
  <c r="Y193" i="3"/>
  <c r="Z193" i="3"/>
  <c r="Y169" i="3"/>
  <c r="Z169" i="3"/>
  <c r="X169" i="3"/>
  <c r="X161" i="3"/>
  <c r="Y161" i="3"/>
  <c r="Z161" i="3"/>
  <c r="X185" i="3"/>
  <c r="Y185" i="3"/>
  <c r="Z185" i="3"/>
  <c r="X103" i="3"/>
  <c r="Y103" i="3"/>
  <c r="Z103" i="3"/>
  <c r="X131" i="3"/>
  <c r="Y131" i="3"/>
  <c r="Z131" i="3"/>
  <c r="X99" i="3"/>
  <c r="Y99" i="3"/>
  <c r="Z99" i="3"/>
  <c r="X123" i="3"/>
  <c r="Y123" i="3"/>
  <c r="Z123" i="3"/>
  <c r="X91" i="3"/>
  <c r="Y91" i="3"/>
  <c r="Z91" i="3"/>
  <c r="X139" i="3"/>
  <c r="Y139" i="3"/>
  <c r="Z139" i="3"/>
  <c r="X117" i="3"/>
  <c r="Y117" i="3"/>
  <c r="Z117" i="3"/>
  <c r="X65" i="3"/>
  <c r="Y65" i="3"/>
  <c r="Z65" i="3"/>
  <c r="X76" i="3"/>
  <c r="Z76" i="3"/>
  <c r="Y76" i="3"/>
  <c r="X40" i="3"/>
  <c r="Z40" i="3"/>
  <c r="Y40" i="3"/>
  <c r="X90" i="3"/>
  <c r="Z90" i="3"/>
  <c r="Y90" i="3"/>
  <c r="X51" i="3"/>
  <c r="Y51" i="3"/>
  <c r="Z51" i="3"/>
  <c r="X42" i="3"/>
  <c r="Z42" i="3"/>
  <c r="Y42" i="3"/>
  <c r="X13" i="3"/>
  <c r="Y13" i="3"/>
  <c r="Z13" i="3"/>
  <c r="X79" i="3"/>
  <c r="Y79" i="3"/>
  <c r="Z79" i="3"/>
  <c r="X43" i="3"/>
  <c r="Y43" i="3"/>
  <c r="Z43" i="3"/>
  <c r="X17" i="3"/>
  <c r="Y17" i="3"/>
  <c r="Z17" i="3"/>
  <c r="Y407" i="3"/>
  <c r="Z407" i="3"/>
  <c r="X407" i="3"/>
  <c r="X357" i="3"/>
  <c r="Y357" i="3"/>
  <c r="Z357" i="3"/>
  <c r="X404" i="3"/>
  <c r="Y404" i="3"/>
  <c r="Z404" i="3"/>
  <c r="X374" i="3"/>
  <c r="Y374" i="3"/>
  <c r="Z374" i="3"/>
  <c r="X338" i="3"/>
  <c r="Y338" i="3"/>
  <c r="Z338" i="3"/>
  <c r="X376" i="3"/>
  <c r="Y376" i="3"/>
  <c r="Z376" i="3"/>
  <c r="X332" i="3"/>
  <c r="Y332" i="3"/>
  <c r="Z332" i="3"/>
  <c r="X388" i="3"/>
  <c r="Y388" i="3"/>
  <c r="Z388" i="3"/>
  <c r="X358" i="3"/>
  <c r="Y358" i="3"/>
  <c r="Z358" i="3"/>
  <c r="X321" i="3"/>
  <c r="Y321" i="3"/>
  <c r="Z321" i="3"/>
  <c r="X394" i="3"/>
  <c r="Y394" i="3"/>
  <c r="Z394" i="3"/>
  <c r="X354" i="3"/>
  <c r="Y354" i="3"/>
  <c r="Z354" i="3"/>
  <c r="Y293" i="3"/>
  <c r="Z293" i="3"/>
  <c r="X293" i="3"/>
  <c r="X285" i="3"/>
  <c r="Y285" i="3"/>
  <c r="Z285" i="3"/>
  <c r="X266" i="3"/>
  <c r="Z266" i="3"/>
  <c r="Y266" i="3"/>
  <c r="X296" i="3"/>
  <c r="Y296" i="3"/>
  <c r="Z296" i="3"/>
  <c r="X280" i="3"/>
  <c r="Y280" i="3"/>
  <c r="Z280" i="3"/>
  <c r="X311" i="3"/>
  <c r="Y311" i="3"/>
  <c r="Z311" i="3"/>
  <c r="X155" i="3"/>
  <c r="Y155" i="3"/>
  <c r="Z155" i="3"/>
  <c r="X245" i="3"/>
  <c r="Y245" i="3"/>
  <c r="Z245" i="3"/>
  <c r="X213" i="3"/>
  <c r="Y213" i="3"/>
  <c r="Z213" i="3"/>
  <c r="X166" i="3"/>
  <c r="Z166" i="3"/>
  <c r="Y166" i="3"/>
  <c r="X249" i="3"/>
  <c r="Y249" i="3"/>
  <c r="Z249" i="3"/>
  <c r="X172" i="3"/>
  <c r="Y172" i="3"/>
  <c r="Z172" i="3"/>
  <c r="X110" i="3"/>
  <c r="Z110" i="3"/>
  <c r="Y110" i="3"/>
  <c r="X291" i="3"/>
  <c r="Y291" i="3"/>
  <c r="Z291" i="3"/>
  <c r="X283" i="3"/>
  <c r="Y283" i="3"/>
  <c r="Z283" i="3"/>
  <c r="X275" i="3"/>
  <c r="Y275" i="3"/>
  <c r="Z275" i="3"/>
  <c r="X302" i="3"/>
  <c r="Y302" i="3"/>
  <c r="Z302" i="3"/>
  <c r="X267" i="3"/>
  <c r="Y267" i="3"/>
  <c r="Z267" i="3"/>
  <c r="X299" i="3"/>
  <c r="Y299" i="3"/>
  <c r="Z299" i="3"/>
  <c r="X294" i="3"/>
  <c r="Z294" i="3"/>
  <c r="Y294" i="3"/>
  <c r="X286" i="3"/>
  <c r="Y286" i="3"/>
  <c r="Z286" i="3"/>
  <c r="X278" i="3"/>
  <c r="Z278" i="3"/>
  <c r="Y278" i="3"/>
  <c r="X270" i="3"/>
  <c r="Y270" i="3"/>
  <c r="Z270" i="3"/>
  <c r="X309" i="3"/>
  <c r="Y309" i="3"/>
  <c r="Z309" i="3"/>
  <c r="X220" i="3"/>
  <c r="Z220" i="3"/>
  <c r="Y220" i="3"/>
  <c r="X265" i="3"/>
  <c r="Y265" i="3"/>
  <c r="Z265" i="3"/>
  <c r="X255" i="3"/>
  <c r="Y255" i="3"/>
  <c r="Z255" i="3"/>
  <c r="X239" i="3"/>
  <c r="Y239" i="3"/>
  <c r="Z239" i="3"/>
  <c r="X225" i="3"/>
  <c r="Y225" i="3"/>
  <c r="Z225" i="3"/>
  <c r="X188" i="3"/>
  <c r="Y188" i="3"/>
  <c r="Z188" i="3"/>
  <c r="X159" i="3"/>
  <c r="Y159" i="3"/>
  <c r="Z159" i="3"/>
  <c r="X186" i="3"/>
  <c r="Z186" i="3"/>
  <c r="Y186" i="3"/>
  <c r="X243" i="3"/>
  <c r="Y243" i="3"/>
  <c r="Z243" i="3"/>
  <c r="X226" i="3"/>
  <c r="Y226" i="3"/>
  <c r="Z226" i="3"/>
  <c r="X210" i="3"/>
  <c r="Z210" i="3"/>
  <c r="Y210" i="3"/>
  <c r="X164" i="3"/>
  <c r="Y164" i="3"/>
  <c r="Z164" i="3"/>
  <c r="X12" i="3"/>
  <c r="Y12" i="3"/>
  <c r="Z12" i="3"/>
  <c r="X234" i="3"/>
  <c r="Z234" i="3"/>
  <c r="Y234" i="3"/>
  <c r="X264" i="3"/>
  <c r="Y264" i="3"/>
  <c r="Z264" i="3"/>
  <c r="X247" i="3"/>
  <c r="Y247" i="3"/>
  <c r="Z247" i="3"/>
  <c r="X231" i="3"/>
  <c r="Y231" i="3"/>
  <c r="Z231" i="3"/>
  <c r="X219" i="3"/>
  <c r="Y219" i="3"/>
  <c r="Z219" i="3"/>
  <c r="X189" i="3"/>
  <c r="Y189" i="3"/>
  <c r="Z189" i="3"/>
  <c r="X143" i="3"/>
  <c r="Y143" i="3"/>
  <c r="Z143" i="3"/>
  <c r="X150" i="3"/>
  <c r="Z150" i="3"/>
  <c r="Y150" i="3"/>
  <c r="X114" i="3"/>
  <c r="Z114" i="3"/>
  <c r="Y114" i="3"/>
  <c r="X207" i="3"/>
  <c r="Y207" i="3"/>
  <c r="Z207" i="3"/>
  <c r="X203" i="3"/>
  <c r="Y203" i="3"/>
  <c r="Z203" i="3"/>
  <c r="X199" i="3"/>
  <c r="Y199" i="3"/>
  <c r="Z199" i="3"/>
  <c r="X195" i="3"/>
  <c r="Y195" i="3"/>
  <c r="Z195" i="3"/>
  <c r="X190" i="3"/>
  <c r="Z190" i="3"/>
  <c r="Y190" i="3"/>
  <c r="X173" i="3"/>
  <c r="Y173" i="3"/>
  <c r="Z173" i="3"/>
  <c r="X165" i="3"/>
  <c r="Y165" i="3"/>
  <c r="Z165" i="3"/>
  <c r="X144" i="3"/>
  <c r="Z144" i="3"/>
  <c r="Y144" i="3"/>
  <c r="X208" i="3"/>
  <c r="Z208" i="3"/>
  <c r="Y208" i="3"/>
  <c r="X180" i="3"/>
  <c r="Z180" i="3"/>
  <c r="Y180" i="3"/>
  <c r="X125" i="3"/>
  <c r="Y125" i="3"/>
  <c r="Z125" i="3"/>
  <c r="X149" i="3"/>
  <c r="Y149" i="3"/>
  <c r="Z149" i="3"/>
  <c r="X133" i="3"/>
  <c r="Y133" i="3"/>
  <c r="Z133" i="3"/>
  <c r="X108" i="3"/>
  <c r="Z108" i="3"/>
  <c r="Y108" i="3"/>
  <c r="X72" i="3"/>
  <c r="Z72" i="3"/>
  <c r="Y72" i="3"/>
  <c r="X136" i="3"/>
  <c r="Z136" i="3"/>
  <c r="Y136" i="3"/>
  <c r="X112" i="3"/>
  <c r="Z112" i="3"/>
  <c r="Y112" i="3"/>
  <c r="X100" i="3"/>
  <c r="Z100" i="3"/>
  <c r="Y100" i="3"/>
  <c r="X71" i="3"/>
  <c r="Y71" i="3"/>
  <c r="Z71" i="3"/>
  <c r="X141" i="3"/>
  <c r="Z141" i="3"/>
  <c r="Y141" i="3"/>
  <c r="X129" i="3"/>
  <c r="Y129" i="3"/>
  <c r="Z129" i="3"/>
  <c r="X121" i="3"/>
  <c r="Y121" i="3"/>
  <c r="Z121" i="3"/>
  <c r="X106" i="3"/>
  <c r="Z106" i="3"/>
  <c r="Y106" i="3"/>
  <c r="X83" i="3"/>
  <c r="Y83" i="3"/>
  <c r="Z83" i="3"/>
  <c r="X18" i="3"/>
  <c r="Z18" i="3"/>
  <c r="Y18" i="3"/>
  <c r="X82" i="3"/>
  <c r="Z82" i="3"/>
  <c r="Y82" i="3"/>
  <c r="X68" i="3"/>
  <c r="Z68" i="3"/>
  <c r="Y68" i="3"/>
  <c r="X56" i="3"/>
  <c r="Z56" i="3"/>
  <c r="Y56" i="3"/>
  <c r="X35" i="3"/>
  <c r="Y35" i="3"/>
  <c r="Z35" i="3"/>
  <c r="X23" i="3"/>
  <c r="Y23" i="3"/>
  <c r="Z23" i="3"/>
  <c r="X86" i="3"/>
  <c r="Z86" i="3"/>
  <c r="Y86" i="3"/>
  <c r="X53" i="3"/>
  <c r="Y53" i="3"/>
  <c r="Z53" i="3"/>
  <c r="X49" i="3"/>
  <c r="Y49" i="3"/>
  <c r="Z49" i="3"/>
  <c r="X45" i="3"/>
  <c r="Y45" i="3"/>
  <c r="Z45" i="3"/>
  <c r="X30" i="3"/>
  <c r="Z30" i="3"/>
  <c r="Y30" i="3"/>
  <c r="X15" i="3"/>
  <c r="Y15" i="3"/>
  <c r="Z15" i="3"/>
  <c r="X81" i="3"/>
  <c r="Y81" i="3"/>
  <c r="Z81" i="3"/>
  <c r="X64" i="3"/>
  <c r="Z64" i="3"/>
  <c r="Y64" i="3"/>
  <c r="X59" i="3"/>
  <c r="Y59" i="3"/>
  <c r="Z59" i="3"/>
  <c r="X33" i="3"/>
  <c r="Y33" i="3"/>
  <c r="Z33" i="3"/>
  <c r="X21" i="3"/>
  <c r="Y21" i="3"/>
  <c r="Z21" i="3"/>
  <c r="Y391" i="3"/>
  <c r="Z391" i="3"/>
  <c r="X391" i="3"/>
  <c r="X365" i="3"/>
  <c r="Y365" i="3"/>
  <c r="Z365" i="3"/>
  <c r="X344" i="3"/>
  <c r="Y344" i="3"/>
  <c r="Z344" i="3"/>
  <c r="X314" i="3"/>
  <c r="Z314" i="3"/>
  <c r="Y314" i="3"/>
  <c r="X396" i="3"/>
  <c r="Y396" i="3"/>
  <c r="Z396" i="3"/>
  <c r="X381" i="3"/>
  <c r="Y381" i="3"/>
  <c r="Z381" i="3"/>
  <c r="X370" i="3"/>
  <c r="Y370" i="3"/>
  <c r="Z370" i="3"/>
  <c r="X340" i="3"/>
  <c r="Y340" i="3"/>
  <c r="Z340" i="3"/>
  <c r="Y335" i="3"/>
  <c r="X335" i="3"/>
  <c r="Z335" i="3"/>
  <c r="X326" i="3"/>
  <c r="Y326" i="3"/>
  <c r="Z326" i="3"/>
  <c r="X363" i="3"/>
  <c r="Y363" i="3"/>
  <c r="Z363" i="3"/>
  <c r="X346" i="3"/>
  <c r="Y346" i="3"/>
  <c r="Z346" i="3"/>
  <c r="X316" i="3"/>
  <c r="Y316" i="3"/>
  <c r="Z316" i="3"/>
  <c r="X393" i="3"/>
  <c r="Y393" i="3"/>
  <c r="Z393" i="3"/>
  <c r="X377" i="3"/>
  <c r="Y377" i="3"/>
  <c r="Z377" i="3"/>
  <c r="X362" i="3"/>
  <c r="Y362" i="3"/>
  <c r="Z362" i="3"/>
  <c r="X349" i="3"/>
  <c r="Y349" i="3"/>
  <c r="Z349" i="3"/>
  <c r="X341" i="3"/>
  <c r="Y341" i="3"/>
  <c r="Z341" i="3"/>
  <c r="X317" i="3"/>
  <c r="Y317" i="3"/>
  <c r="Z317" i="3"/>
  <c r="Y399" i="3"/>
  <c r="X399" i="3"/>
  <c r="Z399" i="3"/>
  <c r="X382" i="3"/>
  <c r="Y382" i="3"/>
  <c r="Z382" i="3"/>
  <c r="Y371" i="3"/>
  <c r="Z371" i="3"/>
  <c r="X371" i="3"/>
  <c r="X337" i="3"/>
  <c r="Y337" i="3"/>
  <c r="Z337" i="3"/>
  <c r="X324" i="3"/>
  <c r="Y324" i="3"/>
  <c r="Z324" i="3"/>
  <c r="V408" i="3"/>
  <c r="Q408" i="3"/>
  <c r="S408" i="3" s="1"/>
  <c r="U408" i="3"/>
  <c r="T408" i="3"/>
  <c r="Q323" i="3"/>
  <c r="S323" i="3" s="1"/>
  <c r="U323" i="3"/>
  <c r="V323" i="3"/>
  <c r="V407" i="3"/>
  <c r="U407" i="3"/>
  <c r="Q407" i="3"/>
  <c r="T407" i="3" s="1"/>
  <c r="V406" i="3"/>
  <c r="Q406" i="3"/>
  <c r="T406" i="3" s="1"/>
  <c r="U406" i="3"/>
  <c r="V357" i="3"/>
  <c r="Q357" i="3"/>
  <c r="T357" i="3"/>
  <c r="U357" i="3"/>
  <c r="V322" i="3"/>
  <c r="Q322" i="3"/>
  <c r="U322" i="3"/>
  <c r="T322" i="3"/>
  <c r="V404" i="3"/>
  <c r="Q404" i="3"/>
  <c r="S404" i="3" s="1"/>
  <c r="U404" i="3"/>
  <c r="T404" i="3"/>
  <c r="V385" i="3"/>
  <c r="T385" i="3"/>
  <c r="Q385" i="3"/>
  <c r="U385" i="3"/>
  <c r="T374" i="3"/>
  <c r="V374" i="3"/>
  <c r="Q374" i="3"/>
  <c r="U374" i="3"/>
  <c r="Q353" i="3"/>
  <c r="S353" i="3" s="1"/>
  <c r="U353" i="3"/>
  <c r="T353" i="3"/>
  <c r="V353" i="3"/>
  <c r="V338" i="3"/>
  <c r="T338" i="3"/>
  <c r="U338" i="3"/>
  <c r="Q338" i="3"/>
  <c r="S338" i="3" s="1"/>
  <c r="V330" i="3"/>
  <c r="T330" i="3"/>
  <c r="Q330" i="3"/>
  <c r="U330" i="3"/>
  <c r="T376" i="3"/>
  <c r="V376" i="3"/>
  <c r="Q376" i="3"/>
  <c r="S376" i="3" s="1"/>
  <c r="U376" i="3"/>
  <c r="V355" i="3"/>
  <c r="Q355" i="3"/>
  <c r="U355" i="3"/>
  <c r="V332" i="3"/>
  <c r="T332" i="3"/>
  <c r="Q332" i="3"/>
  <c r="S332" i="3" s="1"/>
  <c r="U332" i="3"/>
  <c r="V401" i="3"/>
  <c r="U401" i="3"/>
  <c r="T401" i="3"/>
  <c r="Q401" i="3"/>
  <c r="S401" i="3" s="1"/>
  <c r="V388" i="3"/>
  <c r="U388" i="3"/>
  <c r="T388" i="3"/>
  <c r="Q388" i="3"/>
  <c r="S388" i="3" s="1"/>
  <c r="U366" i="3"/>
  <c r="V366" i="3"/>
  <c r="Q366" i="3"/>
  <c r="S366" i="3" s="1"/>
  <c r="T366" i="3"/>
  <c r="T358" i="3"/>
  <c r="V358" i="3"/>
  <c r="Q358" i="3"/>
  <c r="S358" i="3" s="1"/>
  <c r="U358" i="3"/>
  <c r="Q345" i="3"/>
  <c r="S345" i="3" s="1"/>
  <c r="T345" i="3"/>
  <c r="U345" i="3"/>
  <c r="V345" i="3"/>
  <c r="T321" i="3"/>
  <c r="V321" i="3"/>
  <c r="U321" i="3"/>
  <c r="Q321" i="3"/>
  <c r="S321" i="3" s="1"/>
  <c r="V409" i="3"/>
  <c r="U409" i="3"/>
  <c r="Q409" i="3"/>
  <c r="S409" i="3" s="1"/>
  <c r="T409" i="3"/>
  <c r="V394" i="3"/>
  <c r="U394" i="3"/>
  <c r="Q394" i="3"/>
  <c r="S394" i="3" s="1"/>
  <c r="Q378" i="3"/>
  <c r="S378" i="3" s="1"/>
  <c r="U378" i="3"/>
  <c r="V378" i="3"/>
  <c r="T378" i="3"/>
  <c r="T354" i="3"/>
  <c r="V354" i="3"/>
  <c r="Q354" i="3"/>
  <c r="U354" i="3"/>
  <c r="T327" i="3"/>
  <c r="V327" i="3"/>
  <c r="Q327" i="3"/>
  <c r="U327" i="3"/>
  <c r="V392" i="3"/>
  <c r="Q392" i="3"/>
  <c r="S392" i="3" s="1"/>
  <c r="U392" i="3"/>
  <c r="T392" i="3"/>
  <c r="U361" i="3"/>
  <c r="V361" i="3"/>
  <c r="Q361" i="3"/>
  <c r="V387" i="3"/>
  <c r="U387" i="3"/>
  <c r="T387" i="3"/>
  <c r="Q387" i="3"/>
  <c r="V339" i="3"/>
  <c r="T339" i="3"/>
  <c r="Q339" i="3"/>
  <c r="S339" i="3" s="1"/>
  <c r="U339" i="3"/>
  <c r="Q359" i="3"/>
  <c r="S359" i="3" s="1"/>
  <c r="U359" i="3"/>
  <c r="T359" i="3"/>
  <c r="V359" i="3"/>
  <c r="V405" i="3"/>
  <c r="U405" i="3"/>
  <c r="Q405" i="3"/>
  <c r="T405" i="3" s="1"/>
  <c r="T375" i="3"/>
  <c r="Q375" i="3"/>
  <c r="U375" i="3"/>
  <c r="V375" i="3"/>
  <c r="V347" i="3"/>
  <c r="Q347" i="3"/>
  <c r="U347" i="3"/>
  <c r="Q315" i="3"/>
  <c r="V315" i="3"/>
  <c r="U315" i="3"/>
  <c r="V380" i="3"/>
  <c r="Q380" i="3"/>
  <c r="U380" i="3"/>
  <c r="T380" i="3"/>
  <c r="V329" i="3"/>
  <c r="Q329" i="3"/>
  <c r="T329" i="3"/>
  <c r="U329" i="3"/>
  <c r="V402" i="3"/>
  <c r="Q402" i="3"/>
  <c r="U402" i="3"/>
  <c r="S402" i="3"/>
  <c r="T402" i="3"/>
  <c r="V390" i="3"/>
  <c r="T390" i="3"/>
  <c r="Q390" i="3"/>
  <c r="U390" i="3"/>
  <c r="T348" i="3"/>
  <c r="V348" i="3"/>
  <c r="Q348" i="3"/>
  <c r="U348" i="3"/>
  <c r="V318" i="3"/>
  <c r="U318" i="3"/>
  <c r="Q318" i="3"/>
  <c r="S318" i="3" s="1"/>
  <c r="V400" i="3"/>
  <c r="Q400" i="3"/>
  <c r="S400" i="3" s="1"/>
  <c r="U400" i="3"/>
  <c r="T400" i="3"/>
  <c r="V383" i="3"/>
  <c r="T383" i="3"/>
  <c r="Q383" i="3"/>
  <c r="S383" i="3" s="1"/>
  <c r="U383" i="3"/>
  <c r="T372" i="3"/>
  <c r="U372" i="3"/>
  <c r="V372" i="3"/>
  <c r="Q372" i="3"/>
  <c r="S372" i="3" s="1"/>
  <c r="V351" i="3"/>
  <c r="Q351" i="3"/>
  <c r="S351" i="3"/>
  <c r="T351" i="3"/>
  <c r="U351" i="3"/>
  <c r="T336" i="3"/>
  <c r="Q336" i="3"/>
  <c r="S336" i="3" s="1"/>
  <c r="U336" i="3"/>
  <c r="V336" i="3"/>
  <c r="T328" i="3"/>
  <c r="Q328" i="3"/>
  <c r="S328" i="3" s="1"/>
  <c r="V328" i="3"/>
  <c r="U328" i="3"/>
  <c r="T367" i="3"/>
  <c r="V367" i="3"/>
  <c r="Q367" i="3"/>
  <c r="S367" i="3" s="1"/>
  <c r="W367" i="3" s="1"/>
  <c r="U367" i="3"/>
  <c r="T350" i="3"/>
  <c r="V350" i="3"/>
  <c r="Q350" i="3"/>
  <c r="U350" i="3"/>
  <c r="V319" i="3"/>
  <c r="T319" i="3"/>
  <c r="Q319" i="3"/>
  <c r="S319" i="3" s="1"/>
  <c r="U319" i="3"/>
  <c r="V397" i="3"/>
  <c r="U397" i="3"/>
  <c r="Q397" i="3"/>
  <c r="S397" i="3" s="1"/>
  <c r="T397" i="3"/>
  <c r="V384" i="3"/>
  <c r="Q384" i="3"/>
  <c r="S384" i="3" s="1"/>
  <c r="T384" i="3"/>
  <c r="U384" i="3"/>
  <c r="Q364" i="3"/>
  <c r="S364" i="3" s="1"/>
  <c r="U364" i="3"/>
  <c r="V364" i="3"/>
  <c r="T364" i="3"/>
  <c r="T356" i="3"/>
  <c r="V356" i="3"/>
  <c r="Q356" i="3"/>
  <c r="S356" i="3" s="1"/>
  <c r="U356" i="3"/>
  <c r="Q343" i="3"/>
  <c r="S343" i="3" s="1"/>
  <c r="U343" i="3"/>
  <c r="V343" i="3"/>
  <c r="T343" i="3"/>
  <c r="V320" i="3"/>
  <c r="T320" i="3"/>
  <c r="U320" i="3"/>
  <c r="Q320" i="3"/>
  <c r="V403" i="3"/>
  <c r="Q403" i="3"/>
  <c r="T403" i="3"/>
  <c r="U403" i="3"/>
  <c r="V386" i="3"/>
  <c r="Q386" i="3"/>
  <c r="S386" i="3" s="1"/>
  <c r="U386" i="3"/>
  <c r="T386" i="3"/>
  <c r="T373" i="3"/>
  <c r="V373" i="3"/>
  <c r="Q373" i="3"/>
  <c r="U373" i="3"/>
  <c r="T352" i="3"/>
  <c r="V352" i="3"/>
  <c r="Q352" i="3"/>
  <c r="U352" i="3"/>
  <c r="V325" i="3"/>
  <c r="Q325" i="3"/>
  <c r="T325" i="3"/>
  <c r="U325" i="3"/>
  <c r="V398" i="3"/>
  <c r="Q398" i="3"/>
  <c r="S398" i="3" s="1"/>
  <c r="U398" i="3"/>
  <c r="V334" i="3"/>
  <c r="T334" i="3"/>
  <c r="Q334" i="3"/>
  <c r="U334" i="3"/>
  <c r="V379" i="3"/>
  <c r="Q379" i="3"/>
  <c r="S379" i="3" s="1"/>
  <c r="U379" i="3"/>
  <c r="T379" i="3"/>
  <c r="V368" i="3"/>
  <c r="Q368" i="3"/>
  <c r="S368" i="3" s="1"/>
  <c r="U368" i="3"/>
  <c r="T368" i="3"/>
  <c r="V331" i="3"/>
  <c r="T331" i="3"/>
  <c r="U331" i="3"/>
  <c r="Q331" i="3"/>
  <c r="S331" i="3" s="1"/>
  <c r="T342" i="3"/>
  <c r="V342" i="3"/>
  <c r="Q342" i="3"/>
  <c r="U342" i="3"/>
  <c r="V389" i="3"/>
  <c r="T389" i="3"/>
  <c r="U389" i="3"/>
  <c r="Q389" i="3"/>
  <c r="T360" i="3"/>
  <c r="V360" i="3"/>
  <c r="Q360" i="3"/>
  <c r="U360" i="3"/>
  <c r="Q333" i="3"/>
  <c r="S333" i="3" s="1"/>
  <c r="T333" i="3"/>
  <c r="U333" i="3"/>
  <c r="V333" i="3"/>
  <c r="V395" i="3"/>
  <c r="Q395" i="3"/>
  <c r="T395" i="3" s="1"/>
  <c r="U395" i="3"/>
  <c r="T369" i="3"/>
  <c r="V369" i="3"/>
  <c r="Q369" i="3"/>
  <c r="U369" i="3"/>
  <c r="V391" i="3"/>
  <c r="U391" i="3"/>
  <c r="Q391" i="3"/>
  <c r="S391" i="3" s="1"/>
  <c r="T391" i="3"/>
  <c r="T365" i="3"/>
  <c r="Q365" i="3"/>
  <c r="U365" i="3"/>
  <c r="V365" i="3"/>
  <c r="Q344" i="3"/>
  <c r="T344" i="3"/>
  <c r="V344" i="3"/>
  <c r="U344" i="3"/>
  <c r="V314" i="3"/>
  <c r="Q314" i="3"/>
  <c r="T314" i="3" s="1"/>
  <c r="U314" i="3"/>
  <c r="V396" i="3"/>
  <c r="Q396" i="3"/>
  <c r="T396" i="3" s="1"/>
  <c r="U396" i="3"/>
  <c r="Q381" i="3"/>
  <c r="T381" i="3"/>
  <c r="U381" i="3"/>
  <c r="V381" i="3"/>
  <c r="S381" i="3"/>
  <c r="Q370" i="3"/>
  <c r="S370" i="3" s="1"/>
  <c r="U370" i="3"/>
  <c r="V370" i="3"/>
  <c r="T370" i="3"/>
  <c r="V340" i="3"/>
  <c r="T340" i="3"/>
  <c r="Q340" i="3"/>
  <c r="U340" i="3"/>
  <c r="V335" i="3"/>
  <c r="T335" i="3"/>
  <c r="Q335" i="3"/>
  <c r="S335" i="3" s="1"/>
  <c r="U335" i="3"/>
  <c r="T326" i="3"/>
  <c r="V326" i="3"/>
  <c r="Q326" i="3"/>
  <c r="S326" i="3" s="1"/>
  <c r="U326" i="3"/>
  <c r="T363" i="3"/>
  <c r="V363" i="3"/>
  <c r="Q363" i="3"/>
  <c r="U363" i="3"/>
  <c r="V346" i="3"/>
  <c r="Q346" i="3"/>
  <c r="T346" i="3" s="1"/>
  <c r="U346" i="3"/>
  <c r="V316" i="3"/>
  <c r="U316" i="3"/>
  <c r="Q316" i="3"/>
  <c r="S316" i="3" s="1"/>
  <c r="V393" i="3"/>
  <c r="Q393" i="3"/>
  <c r="T393" i="3"/>
  <c r="S393" i="3"/>
  <c r="U393" i="3"/>
  <c r="T377" i="3"/>
  <c r="Q377" i="3"/>
  <c r="S377" i="3" s="1"/>
  <c r="U377" i="3"/>
  <c r="V377" i="3"/>
  <c r="T362" i="3"/>
  <c r="V362" i="3"/>
  <c r="Q362" i="3"/>
  <c r="S362" i="3" s="1"/>
  <c r="U362" i="3"/>
  <c r="U349" i="3"/>
  <c r="T349" i="3"/>
  <c r="V349" i="3"/>
  <c r="Q349" i="3"/>
  <c r="S349" i="3" s="1"/>
  <c r="V341" i="3"/>
  <c r="Q341" i="3"/>
  <c r="T341" i="3"/>
  <c r="U341" i="3"/>
  <c r="V317" i="3"/>
  <c r="U317" i="3"/>
  <c r="Q317" i="3"/>
  <c r="V399" i="3"/>
  <c r="U399" i="3"/>
  <c r="Q399" i="3"/>
  <c r="T399" i="3" s="1"/>
  <c r="V382" i="3"/>
  <c r="T382" i="3"/>
  <c r="Q382" i="3"/>
  <c r="S382" i="3"/>
  <c r="U382" i="3"/>
  <c r="Q371" i="3"/>
  <c r="U371" i="3"/>
  <c r="V371" i="3"/>
  <c r="T371" i="3"/>
  <c r="V337" i="3"/>
  <c r="Q337" i="3"/>
  <c r="S337" i="3" s="1"/>
  <c r="T337" i="3"/>
  <c r="U337" i="3"/>
  <c r="V324" i="3"/>
  <c r="T324" i="3"/>
  <c r="U324" i="3"/>
  <c r="Q324" i="3"/>
  <c r="S324" i="3" s="1"/>
  <c r="AF418" i="3"/>
  <c r="AF419" i="3" s="1"/>
  <c r="AF420" i="3" s="1"/>
  <c r="AF421" i="3" s="1"/>
  <c r="AF422" i="3" s="1"/>
  <c r="AF423" i="3" s="1"/>
  <c r="V224" i="3"/>
  <c r="Q224" i="3"/>
  <c r="S224" i="3" s="1"/>
  <c r="T224" i="3"/>
  <c r="U224" i="3"/>
  <c r="U245" i="3"/>
  <c r="Q245" i="3"/>
  <c r="V245" i="3"/>
  <c r="Q166" i="3"/>
  <c r="S166" i="3" s="1"/>
  <c r="U166" i="3"/>
  <c r="V166" i="3"/>
  <c r="V233" i="3"/>
  <c r="U233" i="3"/>
  <c r="T233" i="3"/>
  <c r="Q233" i="3"/>
  <c r="S233" i="3" s="1"/>
  <c r="Q122" i="3"/>
  <c r="S122" i="3" s="1"/>
  <c r="T122" i="3"/>
  <c r="V122" i="3"/>
  <c r="U122" i="3"/>
  <c r="V253" i="3"/>
  <c r="Q253" i="3"/>
  <c r="S253" i="3" s="1"/>
  <c r="T253" i="3"/>
  <c r="U253" i="3"/>
  <c r="V209" i="3"/>
  <c r="Q209" i="3"/>
  <c r="S209" i="3" s="1"/>
  <c r="Q126" i="3"/>
  <c r="T126" i="3"/>
  <c r="V126" i="3"/>
  <c r="S126" i="3"/>
  <c r="U126" i="3"/>
  <c r="U200" i="3"/>
  <c r="V200" i="3"/>
  <c r="Q200" i="3"/>
  <c r="S200" i="3" s="1"/>
  <c r="T200" i="3"/>
  <c r="Q175" i="3"/>
  <c r="U175" i="3" s="1"/>
  <c r="V175" i="3"/>
  <c r="T87" i="3"/>
  <c r="U87" i="3"/>
  <c r="V87" i="3"/>
  <c r="Q87" i="3"/>
  <c r="S87" i="3" s="1"/>
  <c r="U154" i="3"/>
  <c r="T154" i="3"/>
  <c r="V154" i="3"/>
  <c r="Q154" i="3"/>
  <c r="S154" i="3" s="1"/>
  <c r="T85" i="3"/>
  <c r="Q85" i="3"/>
  <c r="U85" i="3"/>
  <c r="V85" i="3"/>
  <c r="U102" i="3"/>
  <c r="T102" i="3"/>
  <c r="V102" i="3"/>
  <c r="Q102" i="3"/>
  <c r="V139" i="3"/>
  <c r="U139" i="3"/>
  <c r="Q139" i="3"/>
  <c r="T139" i="3" s="1"/>
  <c r="T96" i="3"/>
  <c r="V96" i="3"/>
  <c r="Q96" i="3"/>
  <c r="U96" i="3"/>
  <c r="V76" i="3"/>
  <c r="T76" i="3"/>
  <c r="Q76" i="3"/>
  <c r="U76" i="3"/>
  <c r="V25" i="3"/>
  <c r="T25" i="3"/>
  <c r="Q25" i="3"/>
  <c r="S25" i="3" s="1"/>
  <c r="U25" i="3"/>
  <c r="U53" i="3"/>
  <c r="Q53" i="3"/>
  <c r="T53" i="3" s="1"/>
  <c r="V53" i="3"/>
  <c r="Q30" i="3"/>
  <c r="U30" i="3"/>
  <c r="T30" i="3"/>
  <c r="V30" i="3"/>
  <c r="V81" i="3"/>
  <c r="Q81" i="3"/>
  <c r="S81" i="3" s="1"/>
  <c r="T81" i="3"/>
  <c r="U81" i="3"/>
  <c r="T33" i="3"/>
  <c r="V33" i="3"/>
  <c r="U33" i="3"/>
  <c r="Q33" i="3"/>
  <c r="S33" i="3" s="1"/>
  <c r="Q265" i="3"/>
  <c r="U265" i="3"/>
  <c r="T265" i="3"/>
  <c r="V265" i="3"/>
  <c r="V225" i="3"/>
  <c r="T225" i="3"/>
  <c r="Q225" i="3"/>
  <c r="S225" i="3" s="1"/>
  <c r="U225" i="3"/>
  <c r="T186" i="3"/>
  <c r="Q186" i="3"/>
  <c r="S186" i="3" s="1"/>
  <c r="U186" i="3"/>
  <c r="V186" i="3"/>
  <c r="V210" i="3"/>
  <c r="U210" i="3"/>
  <c r="Q210" i="3"/>
  <c r="T210" i="3" s="1"/>
  <c r="U234" i="3"/>
  <c r="Q234" i="3"/>
  <c r="V234" i="3"/>
  <c r="Q231" i="3"/>
  <c r="S231" i="3" s="1"/>
  <c r="V231" i="3"/>
  <c r="U231" i="3"/>
  <c r="T143" i="3"/>
  <c r="V143" i="3"/>
  <c r="U143" i="3"/>
  <c r="Q143" i="3"/>
  <c r="V207" i="3"/>
  <c r="U207" i="3"/>
  <c r="Q207" i="3"/>
  <c r="T207" i="3"/>
  <c r="U195" i="3"/>
  <c r="V195" i="3"/>
  <c r="Q195" i="3"/>
  <c r="S195" i="3" s="1"/>
  <c r="T195" i="3"/>
  <c r="Q165" i="3"/>
  <c r="S165" i="3" s="1"/>
  <c r="U165" i="3"/>
  <c r="V165" i="3"/>
  <c r="V180" i="3"/>
  <c r="Q180" i="3"/>
  <c r="U180" i="3"/>
  <c r="V133" i="3"/>
  <c r="T133" i="3"/>
  <c r="U133" i="3"/>
  <c r="Q133" i="3"/>
  <c r="V108" i="3"/>
  <c r="T108" i="3"/>
  <c r="Q108" i="3"/>
  <c r="S108" i="3" s="1"/>
  <c r="U108" i="3"/>
  <c r="V72" i="3"/>
  <c r="Q72" i="3"/>
  <c r="T72" i="3" s="1"/>
  <c r="U72" i="3"/>
  <c r="V101" i="3"/>
  <c r="T101" i="3"/>
  <c r="Q101" i="3"/>
  <c r="U101" i="3"/>
  <c r="V84" i="3"/>
  <c r="Q84" i="3"/>
  <c r="T84" i="3" s="1"/>
  <c r="U84" i="3"/>
  <c r="Q146" i="3"/>
  <c r="U146" i="3"/>
  <c r="T146" i="3"/>
  <c r="V146" i="3"/>
  <c r="Q130" i="3"/>
  <c r="T130" i="3"/>
  <c r="U130" i="3"/>
  <c r="V130" i="3"/>
  <c r="Q124" i="3"/>
  <c r="S124" i="3" s="1"/>
  <c r="V124" i="3"/>
  <c r="U124" i="3"/>
  <c r="T113" i="3"/>
  <c r="Q113" i="3"/>
  <c r="U113" i="3"/>
  <c r="V113" i="3"/>
  <c r="T89" i="3"/>
  <c r="V89" i="3"/>
  <c r="Q89" i="3"/>
  <c r="S89" i="3" s="1"/>
  <c r="U89" i="3"/>
  <c r="T31" i="3"/>
  <c r="V31" i="3"/>
  <c r="Q31" i="3"/>
  <c r="S31" i="3" s="1"/>
  <c r="U31" i="3"/>
  <c r="V92" i="3"/>
  <c r="Q92" i="3"/>
  <c r="T92" i="3" s="1"/>
  <c r="U92" i="3"/>
  <c r="V75" i="3"/>
  <c r="U75" i="3"/>
  <c r="T75" i="3"/>
  <c r="Q75" i="3"/>
  <c r="S75" i="3" s="1"/>
  <c r="Q57" i="3"/>
  <c r="S57" i="3" s="1"/>
  <c r="V57" i="3"/>
  <c r="U57" i="3"/>
  <c r="V38" i="3"/>
  <c r="Q38" i="3"/>
  <c r="S38" i="3" s="1"/>
  <c r="T38" i="3"/>
  <c r="U38" i="3"/>
  <c r="V24" i="3"/>
  <c r="Q24" i="3"/>
  <c r="S24" i="3" s="1"/>
  <c r="U24" i="3"/>
  <c r="T24" i="3"/>
  <c r="T74" i="3"/>
  <c r="V74" i="3"/>
  <c r="U74" i="3"/>
  <c r="Q74" i="3"/>
  <c r="V52" i="3"/>
  <c r="Q52" i="3"/>
  <c r="T52" i="3" s="1"/>
  <c r="U52" i="3"/>
  <c r="V48" i="3"/>
  <c r="U48" i="3"/>
  <c r="Q48" i="3"/>
  <c r="V44" i="3"/>
  <c r="U44" i="3"/>
  <c r="Q44" i="3"/>
  <c r="T29" i="3"/>
  <c r="V29" i="3"/>
  <c r="Q29" i="3"/>
  <c r="S29" i="3" s="1"/>
  <c r="U29" i="3"/>
  <c r="V14" i="3"/>
  <c r="Q14" i="3"/>
  <c r="S14" i="3" s="1"/>
  <c r="U14" i="3"/>
  <c r="T80" i="3"/>
  <c r="V80" i="3"/>
  <c r="U80" i="3"/>
  <c r="Q80" i="3"/>
  <c r="S80" i="3" s="1"/>
  <c r="V63" i="3"/>
  <c r="Q63" i="3"/>
  <c r="S63" i="3" s="1"/>
  <c r="U63" i="3"/>
  <c r="V58" i="3"/>
  <c r="U58" i="3"/>
  <c r="Q58" i="3"/>
  <c r="T58" i="3" s="1"/>
  <c r="V32" i="3"/>
  <c r="U32" i="3"/>
  <c r="T32" i="3"/>
  <c r="Q32" i="3"/>
  <c r="S32" i="3" s="1"/>
  <c r="V20" i="3"/>
  <c r="Q20" i="3"/>
  <c r="S20" i="3" s="1"/>
  <c r="U20" i="3"/>
  <c r="T20" i="3"/>
  <c r="V155" i="3"/>
  <c r="T155" i="3"/>
  <c r="U155" i="3"/>
  <c r="Q155" i="3"/>
  <c r="V213" i="3"/>
  <c r="T213" i="3"/>
  <c r="U213" i="3"/>
  <c r="Q213" i="3"/>
  <c r="S213" i="3" s="1"/>
  <c r="T249" i="3"/>
  <c r="V249" i="3"/>
  <c r="U249" i="3"/>
  <c r="Q249" i="3"/>
  <c r="S249" i="3" s="1"/>
  <c r="T172" i="3"/>
  <c r="U172" i="3"/>
  <c r="Q172" i="3"/>
  <c r="S172" i="3" s="1"/>
  <c r="V172" i="3"/>
  <c r="Q244" i="3"/>
  <c r="U244" i="3"/>
  <c r="V244" i="3"/>
  <c r="U237" i="3"/>
  <c r="Q237" i="3"/>
  <c r="V237" i="3"/>
  <c r="U162" i="3"/>
  <c r="Q162" i="3"/>
  <c r="S162" i="3" s="1"/>
  <c r="V162" i="3"/>
  <c r="Q55" i="3"/>
  <c r="U55" i="3"/>
  <c r="V55" i="3"/>
  <c r="U196" i="3"/>
  <c r="V196" i="3"/>
  <c r="Q196" i="3"/>
  <c r="S196" i="3" s="1"/>
  <c r="T196" i="3"/>
  <c r="T167" i="3"/>
  <c r="U167" i="3"/>
  <c r="Q167" i="3"/>
  <c r="S167" i="3" s="1"/>
  <c r="V167" i="3"/>
  <c r="V184" i="3"/>
  <c r="Q184" i="3"/>
  <c r="S184" i="3" s="1"/>
  <c r="U184" i="3"/>
  <c r="Q138" i="3"/>
  <c r="T138" i="3"/>
  <c r="V138" i="3"/>
  <c r="U138" i="3"/>
  <c r="V37" i="3"/>
  <c r="U37" i="3"/>
  <c r="Q37" i="3"/>
  <c r="T37" i="3"/>
  <c r="T19" i="3"/>
  <c r="V19" i="3"/>
  <c r="U19" i="3"/>
  <c r="Q19" i="3"/>
  <c r="S19" i="3" s="1"/>
  <c r="T117" i="3"/>
  <c r="Q117" i="3"/>
  <c r="S117" i="3" s="1"/>
  <c r="U117" i="3"/>
  <c r="V117" i="3"/>
  <c r="V93" i="3"/>
  <c r="Q93" i="3"/>
  <c r="S93" i="3" s="1"/>
  <c r="U93" i="3"/>
  <c r="V40" i="3"/>
  <c r="Q40" i="3"/>
  <c r="S40" i="3" s="1"/>
  <c r="U40" i="3"/>
  <c r="T86" i="3"/>
  <c r="Q86" i="3"/>
  <c r="U86" i="3"/>
  <c r="V86" i="3"/>
  <c r="V45" i="3"/>
  <c r="U45" i="3"/>
  <c r="Q45" i="3"/>
  <c r="T45" i="3" s="1"/>
  <c r="V64" i="3"/>
  <c r="U64" i="3"/>
  <c r="Q64" i="3"/>
  <c r="T64" i="3" s="1"/>
  <c r="T21" i="3"/>
  <c r="V21" i="3"/>
  <c r="U21" i="3"/>
  <c r="Q21" i="3"/>
  <c r="S21" i="3" s="1"/>
  <c r="Q255" i="3"/>
  <c r="T255" i="3" s="1"/>
  <c r="V255" i="3"/>
  <c r="U255" i="3"/>
  <c r="T188" i="3"/>
  <c r="U188" i="3"/>
  <c r="V188" i="3"/>
  <c r="Q188" i="3"/>
  <c r="S188" i="3" s="1"/>
  <c r="T243" i="3"/>
  <c r="Q243" i="3"/>
  <c r="S243" i="3" s="1"/>
  <c r="U243" i="3"/>
  <c r="V243" i="3"/>
  <c r="V164" i="3"/>
  <c r="Q164" i="3"/>
  <c r="S164" i="3" s="1"/>
  <c r="U164" i="3"/>
  <c r="V264" i="3"/>
  <c r="U264" i="3"/>
  <c r="Q264" i="3"/>
  <c r="S264" i="3" s="1"/>
  <c r="V219" i="3"/>
  <c r="Q219" i="3"/>
  <c r="S219" i="3" s="1"/>
  <c r="U219" i="3"/>
  <c r="T219" i="3"/>
  <c r="Q150" i="3"/>
  <c r="S150" i="3" s="1"/>
  <c r="U150" i="3"/>
  <c r="T150" i="3"/>
  <c r="V150" i="3"/>
  <c r="U203" i="3"/>
  <c r="V203" i="3"/>
  <c r="Q203" i="3"/>
  <c r="S203" i="3" s="1"/>
  <c r="T203" i="3"/>
  <c r="V190" i="3"/>
  <c r="U190" i="3"/>
  <c r="Q190" i="3"/>
  <c r="S190" i="3" s="1"/>
  <c r="V144" i="3"/>
  <c r="Q144" i="3"/>
  <c r="S144" i="3" s="1"/>
  <c r="U144" i="3"/>
  <c r="T144" i="3"/>
  <c r="V149" i="3"/>
  <c r="T149" i="3"/>
  <c r="U149" i="3"/>
  <c r="Q149" i="3"/>
  <c r="S149" i="3" s="1"/>
  <c r="T137" i="3"/>
  <c r="V137" i="3"/>
  <c r="U137" i="3"/>
  <c r="Q137" i="3"/>
  <c r="S137" i="3" s="1"/>
  <c r="T241" i="3"/>
  <c r="U241" i="3"/>
  <c r="V241" i="3"/>
  <c r="Q241" i="3"/>
  <c r="S241" i="3" s="1"/>
  <c r="V216" i="3"/>
  <c r="Q216" i="3"/>
  <c r="T216" i="3"/>
  <c r="U216" i="3"/>
  <c r="V260" i="3"/>
  <c r="U260" i="3"/>
  <c r="T260" i="3"/>
  <c r="Q260" i="3"/>
  <c r="Q254" i="3"/>
  <c r="S254" i="3" s="1"/>
  <c r="V254" i="3"/>
  <c r="U254" i="3"/>
  <c r="T254" i="3"/>
  <c r="U238" i="3"/>
  <c r="Q238" i="3"/>
  <c r="S238" i="3" s="1"/>
  <c r="V238" i="3"/>
  <c r="V221" i="3"/>
  <c r="T221" i="3"/>
  <c r="Q221" i="3"/>
  <c r="S221" i="3" s="1"/>
  <c r="U221" i="3"/>
  <c r="V178" i="3"/>
  <c r="Q178" i="3"/>
  <c r="S178" i="3" s="1"/>
  <c r="U178" i="3"/>
  <c r="Q256" i="3"/>
  <c r="S256" i="3" s="1"/>
  <c r="U256" i="3"/>
  <c r="V263" i="3"/>
  <c r="Q263" i="3"/>
  <c r="S263" i="3" s="1"/>
  <c r="U263" i="3"/>
  <c r="Q242" i="3"/>
  <c r="S242" i="3" s="1"/>
  <c r="T242" i="3"/>
  <c r="V242" i="3"/>
  <c r="U242" i="3"/>
  <c r="V222" i="3"/>
  <c r="U222" i="3"/>
  <c r="T222" i="3"/>
  <c r="Q222" i="3"/>
  <c r="S222" i="3" s="1"/>
  <c r="V187" i="3"/>
  <c r="Q187" i="3"/>
  <c r="S187" i="3" s="1"/>
  <c r="U187" i="3"/>
  <c r="T187" i="3"/>
  <c r="V152" i="3"/>
  <c r="U152" i="3"/>
  <c r="Q152" i="3"/>
  <c r="S152" i="3" s="1"/>
  <c r="T152" i="3"/>
  <c r="V259" i="3"/>
  <c r="Q259" i="3"/>
  <c r="S259" i="3" s="1"/>
  <c r="U259" i="3"/>
  <c r="T259" i="3"/>
  <c r="V212" i="3"/>
  <c r="Q212" i="3"/>
  <c r="S212" i="3" s="1"/>
  <c r="T212" i="3"/>
  <c r="U212" i="3"/>
  <c r="V262" i="3"/>
  <c r="Q262" i="3"/>
  <c r="S262" i="3" s="1"/>
  <c r="U262" i="3"/>
  <c r="Q246" i="3"/>
  <c r="S246" i="3" s="1"/>
  <c r="U246" i="3"/>
  <c r="V246" i="3"/>
  <c r="T246" i="3"/>
  <c r="Q230" i="3"/>
  <c r="S230" i="3" s="1"/>
  <c r="V230" i="3"/>
  <c r="U230" i="3"/>
  <c r="V215" i="3"/>
  <c r="Q215" i="3"/>
  <c r="S215" i="3" s="1"/>
  <c r="T215" i="3"/>
  <c r="U215" i="3"/>
  <c r="V182" i="3"/>
  <c r="Q182" i="3"/>
  <c r="T182" i="3" s="1"/>
  <c r="U182" i="3"/>
  <c r="Q160" i="3"/>
  <c r="S160" i="3" s="1"/>
  <c r="U160" i="3"/>
  <c r="V160" i="3"/>
  <c r="Q142" i="3"/>
  <c r="S142" i="3" s="1"/>
  <c r="U142" i="3"/>
  <c r="T142" i="3"/>
  <c r="V142" i="3"/>
  <c r="V109" i="3"/>
  <c r="T109" i="3"/>
  <c r="Q109" i="3"/>
  <c r="S109" i="3" s="1"/>
  <c r="U109" i="3"/>
  <c r="U206" i="3"/>
  <c r="V206" i="3"/>
  <c r="Q206" i="3"/>
  <c r="S206" i="3" s="1"/>
  <c r="T206" i="3"/>
  <c r="U202" i="3"/>
  <c r="V202" i="3"/>
  <c r="Q202" i="3"/>
  <c r="S202" i="3" s="1"/>
  <c r="T202" i="3"/>
  <c r="U198" i="3"/>
  <c r="V198" i="3"/>
  <c r="Q198" i="3"/>
  <c r="S198" i="3" s="1"/>
  <c r="T198" i="3"/>
  <c r="U194" i="3"/>
  <c r="V194" i="3"/>
  <c r="Q194" i="3"/>
  <c r="S194" i="3" s="1"/>
  <c r="T194" i="3"/>
  <c r="T183" i="3"/>
  <c r="V183" i="3"/>
  <c r="Q183" i="3"/>
  <c r="U183" i="3"/>
  <c r="Q171" i="3"/>
  <c r="S171" i="3" s="1"/>
  <c r="U171" i="3"/>
  <c r="V171" i="3"/>
  <c r="V163" i="3"/>
  <c r="Q163" i="3"/>
  <c r="T163" i="3" s="1"/>
  <c r="U163" i="3"/>
  <c r="Q118" i="3"/>
  <c r="T118" i="3"/>
  <c r="V118" i="3"/>
  <c r="U118" i="3"/>
  <c r="V192" i="3"/>
  <c r="U192" i="3"/>
  <c r="Q192" i="3"/>
  <c r="T192" i="3" s="1"/>
  <c r="V176" i="3"/>
  <c r="Q176" i="3"/>
  <c r="S176" i="3" s="1"/>
  <c r="Q120" i="3"/>
  <c r="S120" i="3" s="1"/>
  <c r="T120" i="3"/>
  <c r="V120" i="3"/>
  <c r="U120" i="3"/>
  <c r="V148" i="3"/>
  <c r="Q148" i="3"/>
  <c r="S148" i="3" s="1"/>
  <c r="U148" i="3"/>
  <c r="V132" i="3"/>
  <c r="Q132" i="3"/>
  <c r="T132" i="3"/>
  <c r="U132" i="3"/>
  <c r="V107" i="3"/>
  <c r="T107" i="3"/>
  <c r="Q107" i="3"/>
  <c r="S107" i="3" s="1"/>
  <c r="U107" i="3"/>
  <c r="V54" i="3"/>
  <c r="U54" i="3"/>
  <c r="Q54" i="3"/>
  <c r="S54" i="3" s="1"/>
  <c r="V136" i="3"/>
  <c r="U136" i="3"/>
  <c r="Q136" i="3"/>
  <c r="S136" i="3" s="1"/>
  <c r="T136" i="3"/>
  <c r="T112" i="3"/>
  <c r="Q112" i="3"/>
  <c r="U112" i="3"/>
  <c r="V112" i="3"/>
  <c r="T100" i="3"/>
  <c r="V100" i="3"/>
  <c r="Q100" i="3"/>
  <c r="S100" i="3" s="1"/>
  <c r="U100" i="3"/>
  <c r="V71" i="3"/>
  <c r="Q71" i="3"/>
  <c r="S71" i="3" s="1"/>
  <c r="U71" i="3"/>
  <c r="V141" i="3"/>
  <c r="T141" i="3"/>
  <c r="U141" i="3"/>
  <c r="Q141" i="3"/>
  <c r="S141" i="3" s="1"/>
  <c r="V129" i="3"/>
  <c r="U129" i="3"/>
  <c r="Q129" i="3"/>
  <c r="T129" i="3" s="1"/>
  <c r="Q121" i="3"/>
  <c r="T121" i="3"/>
  <c r="V121" i="3"/>
  <c r="U121" i="3"/>
  <c r="Q106" i="3"/>
  <c r="S106" i="3" s="1"/>
  <c r="T106" i="3"/>
  <c r="U106" i="3"/>
  <c r="V106" i="3"/>
  <c r="V83" i="3"/>
  <c r="Q83" i="3"/>
  <c r="T83" i="3" s="1"/>
  <c r="U83" i="3"/>
  <c r="T18" i="3"/>
  <c r="U18" i="3"/>
  <c r="V18" i="3"/>
  <c r="Q18" i="3"/>
  <c r="V82" i="3"/>
  <c r="T82" i="3"/>
  <c r="Q82" i="3"/>
  <c r="S82" i="3" s="1"/>
  <c r="U82" i="3"/>
  <c r="V68" i="3"/>
  <c r="Q68" i="3"/>
  <c r="T68" i="3" s="1"/>
  <c r="U68" i="3"/>
  <c r="V56" i="3"/>
  <c r="Q56" i="3"/>
  <c r="S56" i="3" s="1"/>
  <c r="U56" i="3"/>
  <c r="V35" i="3"/>
  <c r="T35" i="3"/>
  <c r="U35" i="3"/>
  <c r="Q35" i="3"/>
  <c r="S35" i="3" s="1"/>
  <c r="V23" i="3"/>
  <c r="Q23" i="3"/>
  <c r="S23" i="3" s="1"/>
  <c r="U23" i="3"/>
  <c r="V90" i="3"/>
  <c r="Q90" i="3"/>
  <c r="T90" i="3" s="1"/>
  <c r="U90" i="3"/>
  <c r="V69" i="3"/>
  <c r="U69" i="3"/>
  <c r="Q69" i="3"/>
  <c r="T69" i="3" s="1"/>
  <c r="V51" i="3"/>
  <c r="Q51" i="3"/>
  <c r="S51" i="3" s="1"/>
  <c r="U51" i="3"/>
  <c r="V47" i="3"/>
  <c r="Q47" i="3"/>
  <c r="S47" i="3" s="1"/>
  <c r="U47" i="3"/>
  <c r="T42" i="3"/>
  <c r="U42" i="3"/>
  <c r="Q42" i="3"/>
  <c r="V42" i="3"/>
  <c r="V28" i="3"/>
  <c r="Q28" i="3"/>
  <c r="S28" i="3" s="1"/>
  <c r="T28" i="3"/>
  <c r="U28" i="3"/>
  <c r="V13" i="3"/>
  <c r="U13" i="3"/>
  <c r="Q13" i="3"/>
  <c r="T13" i="3" s="1"/>
  <c r="V79" i="3"/>
  <c r="Q79" i="3"/>
  <c r="S79" i="3" s="1"/>
  <c r="U79" i="3"/>
  <c r="T79" i="3"/>
  <c r="V62" i="3"/>
  <c r="U62" i="3"/>
  <c r="Q62" i="3"/>
  <c r="T62" i="3" s="1"/>
  <c r="T43" i="3"/>
  <c r="V43" i="3"/>
  <c r="Q43" i="3"/>
  <c r="S43" i="3" s="1"/>
  <c r="U43" i="3"/>
  <c r="T27" i="3"/>
  <c r="V27" i="3"/>
  <c r="U27" i="3"/>
  <c r="Q27" i="3"/>
  <c r="S27" i="3" s="1"/>
  <c r="U17" i="3"/>
  <c r="T17" i="3"/>
  <c r="Q17" i="3"/>
  <c r="S17" i="3" s="1"/>
  <c r="V17" i="3"/>
  <c r="V257" i="3"/>
  <c r="T257" i="3"/>
  <c r="U257" i="3"/>
  <c r="Q257" i="3"/>
  <c r="U229" i="3"/>
  <c r="V229" i="3"/>
  <c r="Q229" i="3"/>
  <c r="T229" i="3"/>
  <c r="Q235" i="3"/>
  <c r="T235" i="3" s="1"/>
  <c r="U235" i="3"/>
  <c r="V235" i="3"/>
  <c r="V214" i="3"/>
  <c r="U214" i="3"/>
  <c r="Q214" i="3"/>
  <c r="T214" i="3"/>
  <c r="T110" i="3"/>
  <c r="V110" i="3"/>
  <c r="Q110" i="3"/>
  <c r="U110" i="3"/>
  <c r="V223" i="3"/>
  <c r="U223" i="3"/>
  <c r="Q223" i="3"/>
  <c r="S223" i="3" s="1"/>
  <c r="T223" i="3"/>
  <c r="T153" i="3"/>
  <c r="V153" i="3"/>
  <c r="U153" i="3"/>
  <c r="Q153" i="3"/>
  <c r="S153" i="3" s="1"/>
  <c r="U204" i="3"/>
  <c r="V204" i="3"/>
  <c r="Q204" i="3"/>
  <c r="S204" i="3" s="1"/>
  <c r="V191" i="3"/>
  <c r="Q191" i="3"/>
  <c r="U191" i="3"/>
  <c r="T191" i="3"/>
  <c r="T157" i="3"/>
  <c r="V157" i="3"/>
  <c r="Q157" i="3"/>
  <c r="S157" i="3" s="1"/>
  <c r="U157" i="3"/>
  <c r="T151" i="3"/>
  <c r="V151" i="3"/>
  <c r="U151" i="3"/>
  <c r="Q151" i="3"/>
  <c r="S151" i="3" s="1"/>
  <c r="V115" i="3"/>
  <c r="T115" i="3"/>
  <c r="Q115" i="3"/>
  <c r="U115" i="3"/>
  <c r="Q123" i="3"/>
  <c r="S123" i="3" s="1"/>
  <c r="V123" i="3"/>
  <c r="U123" i="3"/>
  <c r="V91" i="3"/>
  <c r="Q91" i="3"/>
  <c r="T91" i="3" s="1"/>
  <c r="U91" i="3"/>
  <c r="T127" i="3"/>
  <c r="V127" i="3"/>
  <c r="U127" i="3"/>
  <c r="Q127" i="3"/>
  <c r="V65" i="3"/>
  <c r="Q65" i="3"/>
  <c r="T65" i="3" s="1"/>
  <c r="U65" i="3"/>
  <c r="V66" i="3"/>
  <c r="Q66" i="3"/>
  <c r="S66" i="3" s="1"/>
  <c r="U66" i="3"/>
  <c r="V49" i="3"/>
  <c r="U49" i="3"/>
  <c r="Q49" i="3"/>
  <c r="T49" i="3" s="1"/>
  <c r="V15" i="3"/>
  <c r="U15" i="3"/>
  <c r="Q15" i="3"/>
  <c r="S15" i="3" s="1"/>
  <c r="T59" i="3"/>
  <c r="Q59" i="3"/>
  <c r="S59" i="3" s="1"/>
  <c r="U59" i="3"/>
  <c r="V59" i="3"/>
  <c r="V220" i="3"/>
  <c r="Q220" i="3"/>
  <c r="S220" i="3" s="1"/>
  <c r="T220" i="3"/>
  <c r="U220" i="3"/>
  <c r="T239" i="3"/>
  <c r="Q239" i="3"/>
  <c r="S239" i="3" s="1"/>
  <c r="U239" i="3"/>
  <c r="V239" i="3"/>
  <c r="T159" i="3"/>
  <c r="V159" i="3"/>
  <c r="Q159" i="3"/>
  <c r="S159" i="3" s="1"/>
  <c r="U159" i="3"/>
  <c r="V226" i="3"/>
  <c r="U226" i="3"/>
  <c r="T226" i="3"/>
  <c r="Q226" i="3"/>
  <c r="S226" i="3" s="1"/>
  <c r="V12" i="3"/>
  <c r="Q12" i="3"/>
  <c r="U12" i="3"/>
  <c r="Q247" i="3"/>
  <c r="S247" i="3" s="1"/>
  <c r="T247" i="3"/>
  <c r="V247" i="3"/>
  <c r="U247" i="3"/>
  <c r="V189" i="3"/>
  <c r="T189" i="3"/>
  <c r="Q189" i="3"/>
  <c r="S189" i="3" s="1"/>
  <c r="U189" i="3"/>
  <c r="Q114" i="3"/>
  <c r="S114" i="3" s="1"/>
  <c r="U114" i="3"/>
  <c r="V114" i="3"/>
  <c r="T114" i="3"/>
  <c r="U199" i="3"/>
  <c r="V199" i="3"/>
  <c r="Q199" i="3"/>
  <c r="S199" i="3" s="1"/>
  <c r="T199" i="3"/>
  <c r="V173" i="3"/>
  <c r="Q173" i="3"/>
  <c r="T173" i="3" s="1"/>
  <c r="U173" i="3"/>
  <c r="V208" i="3"/>
  <c r="Q208" i="3"/>
  <c r="S208" i="3" s="1"/>
  <c r="T208" i="3"/>
  <c r="U208" i="3"/>
  <c r="Q125" i="3"/>
  <c r="S125" i="3" s="1"/>
  <c r="T125" i="3"/>
  <c r="V125" i="3"/>
  <c r="U125" i="3"/>
  <c r="T116" i="3"/>
  <c r="Q116" i="3"/>
  <c r="U116" i="3"/>
  <c r="V116" i="3"/>
  <c r="V228" i="3"/>
  <c r="Q228" i="3"/>
  <c r="S228" i="3" s="1"/>
  <c r="T228" i="3"/>
  <c r="U228" i="3"/>
  <c r="T168" i="3"/>
  <c r="V168" i="3"/>
  <c r="Q168" i="3"/>
  <c r="S168" i="3" s="1"/>
  <c r="U168" i="3"/>
  <c r="V258" i="3"/>
  <c r="Q258" i="3"/>
  <c r="S258" i="3" s="1"/>
  <c r="U258" i="3"/>
  <c r="T258" i="3"/>
  <c r="T248" i="3"/>
  <c r="U248" i="3"/>
  <c r="Q248" i="3"/>
  <c r="S248" i="3" s="1"/>
  <c r="V248" i="3"/>
  <c r="T232" i="3"/>
  <c r="U232" i="3"/>
  <c r="Q232" i="3"/>
  <c r="S232" i="3" s="1"/>
  <c r="V232" i="3"/>
  <c r="V217" i="3"/>
  <c r="T217" i="3"/>
  <c r="Q217" i="3"/>
  <c r="S217" i="3" s="1"/>
  <c r="U217" i="3"/>
  <c r="V174" i="3"/>
  <c r="Q174" i="3"/>
  <c r="U174" i="3" s="1"/>
  <c r="Q251" i="3"/>
  <c r="S251" i="3" s="1"/>
  <c r="T251" i="3"/>
  <c r="U251" i="3"/>
  <c r="V251" i="3"/>
  <c r="U252" i="3"/>
  <c r="Q252" i="3"/>
  <c r="S252" i="3" s="1"/>
  <c r="T252" i="3"/>
  <c r="V252" i="3"/>
  <c r="U236" i="3"/>
  <c r="Q236" i="3"/>
  <c r="T236" i="3" s="1"/>
  <c r="V236" i="3"/>
  <c r="V218" i="3"/>
  <c r="U218" i="3"/>
  <c r="T218" i="3"/>
  <c r="Q218" i="3"/>
  <c r="S218" i="3" s="1"/>
  <c r="Q177" i="3"/>
  <c r="T177" i="3" s="1"/>
  <c r="V177" i="3"/>
  <c r="T145" i="3"/>
  <c r="V145" i="3"/>
  <c r="U145" i="3"/>
  <c r="Q145" i="3"/>
  <c r="S145" i="3" s="1"/>
  <c r="Q250" i="3"/>
  <c r="S250" i="3" s="1"/>
  <c r="T250" i="3"/>
  <c r="V181" i="3"/>
  <c r="Q181" i="3"/>
  <c r="T181" i="3" s="1"/>
  <c r="U181" i="3"/>
  <c r="V261" i="3"/>
  <c r="U261" i="3"/>
  <c r="Q261" i="3"/>
  <c r="S261" i="3" s="1"/>
  <c r="Q240" i="3"/>
  <c r="S240" i="3" s="1"/>
  <c r="T240" i="3"/>
  <c r="U240" i="3"/>
  <c r="V240" i="3"/>
  <c r="V227" i="3"/>
  <c r="U227" i="3"/>
  <c r="Q227" i="3"/>
  <c r="S227" i="3" s="1"/>
  <c r="T227" i="3"/>
  <c r="V211" i="3"/>
  <c r="U211" i="3"/>
  <c r="Q211" i="3"/>
  <c r="T211" i="3"/>
  <c r="V170" i="3"/>
  <c r="Q170" i="3"/>
  <c r="T170" i="3" s="1"/>
  <c r="U170" i="3"/>
  <c r="V156" i="3"/>
  <c r="Q156" i="3"/>
  <c r="S156" i="3" s="1"/>
  <c r="U156" i="3"/>
  <c r="T156" i="3"/>
  <c r="Q134" i="3"/>
  <c r="S134" i="3" s="1"/>
  <c r="T134" i="3"/>
  <c r="V134" i="3"/>
  <c r="U134" i="3"/>
  <c r="V73" i="3"/>
  <c r="Q73" i="3"/>
  <c r="S73" i="3" s="1"/>
  <c r="T73" i="3"/>
  <c r="U73" i="3"/>
  <c r="U205" i="3"/>
  <c r="V205" i="3"/>
  <c r="Q205" i="3"/>
  <c r="S205" i="3" s="1"/>
  <c r="T205" i="3"/>
  <c r="U201" i="3"/>
  <c r="V201" i="3"/>
  <c r="Q201" i="3"/>
  <c r="S201" i="3" s="1"/>
  <c r="T201" i="3"/>
  <c r="U197" i="3"/>
  <c r="V197" i="3"/>
  <c r="Q197" i="3"/>
  <c r="S197" i="3" s="1"/>
  <c r="T197" i="3"/>
  <c r="U193" i="3"/>
  <c r="V193" i="3"/>
  <c r="Q193" i="3"/>
  <c r="S193" i="3" s="1"/>
  <c r="T193" i="3"/>
  <c r="V179" i="3"/>
  <c r="Q179" i="3"/>
  <c r="T179" i="3" s="1"/>
  <c r="U179" i="3"/>
  <c r="V169" i="3"/>
  <c r="Q169" i="3"/>
  <c r="S169" i="3" s="1"/>
  <c r="U169" i="3"/>
  <c r="U161" i="3"/>
  <c r="V161" i="3"/>
  <c r="Q161" i="3"/>
  <c r="T161" i="3" s="1"/>
  <c r="T104" i="3"/>
  <c r="V104" i="3"/>
  <c r="Q104" i="3"/>
  <c r="S104" i="3" s="1"/>
  <c r="U104" i="3"/>
  <c r="T185" i="3"/>
  <c r="V185" i="3"/>
  <c r="Q185" i="3"/>
  <c r="S185" i="3" s="1"/>
  <c r="U185" i="3"/>
  <c r="V158" i="3"/>
  <c r="Q158" i="3"/>
  <c r="S158" i="3" s="1"/>
  <c r="U158" i="3"/>
  <c r="T103" i="3"/>
  <c r="V103" i="3"/>
  <c r="Q103" i="3"/>
  <c r="S103" i="3" s="1"/>
  <c r="U103" i="3"/>
  <c r="V147" i="3"/>
  <c r="T147" i="3"/>
  <c r="U147" i="3"/>
  <c r="Q147" i="3"/>
  <c r="S147" i="3" s="1"/>
  <c r="V131" i="3"/>
  <c r="T131" i="3"/>
  <c r="U131" i="3"/>
  <c r="Q131" i="3"/>
  <c r="S131" i="3" s="1"/>
  <c r="V99" i="3"/>
  <c r="T99" i="3"/>
  <c r="Q99" i="3"/>
  <c r="S99" i="3" s="1"/>
  <c r="U99" i="3"/>
  <c r="T135" i="3"/>
  <c r="V135" i="3"/>
  <c r="U135" i="3"/>
  <c r="Q135" i="3"/>
  <c r="S135" i="3" s="1"/>
  <c r="T111" i="3"/>
  <c r="V111" i="3"/>
  <c r="U111" i="3"/>
  <c r="Q111" i="3"/>
  <c r="U98" i="3"/>
  <c r="T98" i="3"/>
  <c r="V98" i="3"/>
  <c r="Q98" i="3"/>
  <c r="S98" i="3" s="1"/>
  <c r="V36" i="3"/>
  <c r="Q36" i="3"/>
  <c r="S36" i="3" s="1"/>
  <c r="U36" i="3"/>
  <c r="T36" i="3"/>
  <c r="V140" i="3"/>
  <c r="Q140" i="3"/>
  <c r="S140" i="3" s="1"/>
  <c r="T140" i="3"/>
  <c r="U140" i="3"/>
  <c r="V128" i="3"/>
  <c r="Q128" i="3"/>
  <c r="T128" i="3" s="1"/>
  <c r="U128" i="3"/>
  <c r="Q119" i="3"/>
  <c r="T119" i="3"/>
  <c r="V119" i="3"/>
  <c r="U119" i="3"/>
  <c r="V105" i="3"/>
  <c r="Q105" i="3"/>
  <c r="S105" i="3" s="1"/>
  <c r="U105" i="3"/>
  <c r="V70" i="3"/>
  <c r="Q70" i="3"/>
  <c r="T70" i="3" s="1"/>
  <c r="U70" i="3"/>
  <c r="Q94" i="3"/>
  <c r="S94" i="3" s="1"/>
  <c r="U94" i="3"/>
  <c r="T94" i="3"/>
  <c r="V94" i="3"/>
  <c r="V77" i="3"/>
  <c r="Q77" i="3"/>
  <c r="T77" i="3" s="1"/>
  <c r="U77" i="3"/>
  <c r="V67" i="3"/>
  <c r="Q67" i="3"/>
  <c r="T67" i="3" s="1"/>
  <c r="U67" i="3"/>
  <c r="Q41" i="3"/>
  <c r="T41" i="3" s="1"/>
  <c r="U41" i="3"/>
  <c r="V41" i="3"/>
  <c r="Q26" i="3"/>
  <c r="S26" i="3" s="1"/>
  <c r="U26" i="3"/>
  <c r="T26" i="3"/>
  <c r="V26" i="3"/>
  <c r="V97" i="3"/>
  <c r="T97" i="3"/>
  <c r="Q97" i="3"/>
  <c r="S97" i="3" s="1"/>
  <c r="U97" i="3"/>
  <c r="T88" i="3"/>
  <c r="V88" i="3"/>
  <c r="Q88" i="3"/>
  <c r="S88" i="3" s="1"/>
  <c r="U88" i="3"/>
  <c r="Q61" i="3"/>
  <c r="S61" i="3" s="1"/>
  <c r="V61" i="3"/>
  <c r="U61" i="3"/>
  <c r="T61" i="3"/>
  <c r="V50" i="3"/>
  <c r="U50" i="3"/>
  <c r="Q50" i="3"/>
  <c r="S50" i="3" s="1"/>
  <c r="V46" i="3"/>
  <c r="U46" i="3"/>
  <c r="Q46" i="3"/>
  <c r="S46" i="3" s="1"/>
  <c r="T39" i="3"/>
  <c r="V39" i="3"/>
  <c r="Q39" i="3"/>
  <c r="S39" i="3" s="1"/>
  <c r="U39" i="3"/>
  <c r="Q16" i="3"/>
  <c r="T16" i="3" s="1"/>
  <c r="V16" i="3"/>
  <c r="U16" i="3"/>
  <c r="T95" i="3"/>
  <c r="V95" i="3"/>
  <c r="U95" i="3"/>
  <c r="Q95" i="3"/>
  <c r="V78" i="3"/>
  <c r="Q78" i="3"/>
  <c r="S78" i="3" s="1"/>
  <c r="U78" i="3"/>
  <c r="T60" i="3"/>
  <c r="V60" i="3"/>
  <c r="Q60" i="3"/>
  <c r="S60" i="3" s="1"/>
  <c r="U60" i="3"/>
  <c r="Q34" i="3"/>
  <c r="S34" i="3" s="1"/>
  <c r="U34" i="3"/>
  <c r="T34" i="3"/>
  <c r="V34" i="3"/>
  <c r="Q22" i="3"/>
  <c r="T22" i="3" s="1"/>
  <c r="U22" i="3"/>
  <c r="V22" i="3"/>
  <c r="Q287" i="3"/>
  <c r="S287" i="3" s="1"/>
  <c r="V287" i="3"/>
  <c r="T287" i="3"/>
  <c r="U287" i="3"/>
  <c r="Q298" i="3"/>
  <c r="S298" i="3" s="1"/>
  <c r="V298" i="3"/>
  <c r="U298" i="3"/>
  <c r="Q294" i="3"/>
  <c r="T294" i="3" s="1"/>
  <c r="V294" i="3"/>
  <c r="Q309" i="3"/>
  <c r="S309" i="3" s="1"/>
  <c r="T309" i="3"/>
  <c r="U309" i="3"/>
  <c r="V309" i="3"/>
  <c r="Q293" i="3"/>
  <c r="S293" i="3" s="1"/>
  <c r="U293" i="3"/>
  <c r="V293" i="3"/>
  <c r="Q285" i="3"/>
  <c r="S285" i="3" s="1"/>
  <c r="V285" i="3"/>
  <c r="U285" i="3"/>
  <c r="Q277" i="3"/>
  <c r="S277" i="3" s="1"/>
  <c r="T277" i="3"/>
  <c r="V277" i="3"/>
  <c r="Q269" i="3"/>
  <c r="S269" i="3" s="1"/>
  <c r="V269" i="3"/>
  <c r="U269" i="3"/>
  <c r="Q303" i="3"/>
  <c r="S303" i="3" s="1"/>
  <c r="V303" i="3"/>
  <c r="U303" i="3"/>
  <c r="T303" i="3"/>
  <c r="Q306" i="3"/>
  <c r="S306" i="3" s="1"/>
  <c r="T306" i="3"/>
  <c r="U306" i="3"/>
  <c r="Q292" i="3"/>
  <c r="S292" i="3" s="1"/>
  <c r="T292" i="3"/>
  <c r="V292" i="3"/>
  <c r="Q284" i="3"/>
  <c r="S284" i="3" s="1"/>
  <c r="V284" i="3"/>
  <c r="U284" i="3"/>
  <c r="Q276" i="3"/>
  <c r="S276" i="3" s="1"/>
  <c r="V276" i="3"/>
  <c r="U276" i="3"/>
  <c r="Q268" i="3"/>
  <c r="V268" i="3"/>
  <c r="U268" i="3"/>
  <c r="Q307" i="3"/>
  <c r="U307" i="3"/>
  <c r="V307" i="3"/>
  <c r="T307" i="3"/>
  <c r="Q295" i="3"/>
  <c r="S295" i="3" s="1"/>
  <c r="U295" i="3"/>
  <c r="V295" i="3"/>
  <c r="Q305" i="3"/>
  <c r="S305" i="3" s="1"/>
  <c r="V305" i="3"/>
  <c r="T305" i="3"/>
  <c r="U305" i="3"/>
  <c r="Q278" i="3"/>
  <c r="S278" i="3" s="1"/>
  <c r="U278" i="3"/>
  <c r="T278" i="3"/>
  <c r="Q304" i="3"/>
  <c r="T304" i="3"/>
  <c r="U304" i="3"/>
  <c r="V304" i="3"/>
  <c r="Q291" i="3"/>
  <c r="U291" i="3"/>
  <c r="V291" i="3"/>
  <c r="T291" i="3"/>
  <c r="Q283" i="3"/>
  <c r="V283" i="3"/>
  <c r="U283" i="3"/>
  <c r="Q275" i="3"/>
  <c r="T275" i="3" s="1"/>
  <c r="U275" i="3"/>
  <c r="V275" i="3"/>
  <c r="Q302" i="3"/>
  <c r="S302" i="3" s="1"/>
  <c r="U302" i="3"/>
  <c r="T302" i="3"/>
  <c r="U266" i="3"/>
  <c r="Q266" i="3"/>
  <c r="T266" i="3"/>
  <c r="V266" i="3"/>
  <c r="Q301" i="3"/>
  <c r="T301" i="3" s="1"/>
  <c r="V301" i="3"/>
  <c r="U301" i="3"/>
  <c r="Q290" i="3"/>
  <c r="U290" i="3"/>
  <c r="T290" i="3"/>
  <c r="Q282" i="3"/>
  <c r="S282" i="3" s="1"/>
  <c r="U282" i="3"/>
  <c r="T282" i="3"/>
  <c r="Q274" i="3"/>
  <c r="S274" i="3" s="1"/>
  <c r="U274" i="3"/>
  <c r="Q308" i="3"/>
  <c r="S308" i="3" s="1"/>
  <c r="V308" i="3"/>
  <c r="U308" i="3"/>
  <c r="Q310" i="3"/>
  <c r="V310" i="3"/>
  <c r="U310" i="3"/>
  <c r="Q279" i="3"/>
  <c r="T279" i="3" s="1"/>
  <c r="U279" i="3"/>
  <c r="V279" i="3"/>
  <c r="Q271" i="3"/>
  <c r="V271" i="3"/>
  <c r="U271" i="3"/>
  <c r="T271" i="3"/>
  <c r="Q297" i="3"/>
  <c r="S297" i="3" s="1"/>
  <c r="T297" i="3"/>
  <c r="U297" i="3"/>
  <c r="V297" i="3"/>
  <c r="Q286" i="3"/>
  <c r="U286" i="3"/>
  <c r="T286" i="3"/>
  <c r="Q270" i="3"/>
  <c r="T270" i="3" s="1"/>
  <c r="V270" i="3"/>
  <c r="U270" i="3"/>
  <c r="Q289" i="3"/>
  <c r="S289" i="3" s="1"/>
  <c r="V289" i="3"/>
  <c r="U289" i="3"/>
  <c r="Q281" i="3"/>
  <c r="S281" i="3" s="1"/>
  <c r="V281" i="3"/>
  <c r="U281" i="3"/>
  <c r="Q273" i="3"/>
  <c r="S273" i="3" s="1"/>
  <c r="V273" i="3"/>
  <c r="U273" i="3"/>
  <c r="Q300" i="3"/>
  <c r="V300" i="3"/>
  <c r="U300" i="3"/>
  <c r="Q267" i="3"/>
  <c r="S267" i="3" s="1"/>
  <c r="U267" i="3"/>
  <c r="V267" i="3"/>
  <c r="T267" i="3"/>
  <c r="Q299" i="3"/>
  <c r="T299" i="3" s="1"/>
  <c r="V299" i="3"/>
  <c r="U299" i="3"/>
  <c r="Q296" i="3"/>
  <c r="T296" i="3" s="1"/>
  <c r="U296" i="3"/>
  <c r="V296" i="3"/>
  <c r="Q288" i="3"/>
  <c r="S288" i="3" s="1"/>
  <c r="V288" i="3"/>
  <c r="U288" i="3"/>
  <c r="Q280" i="3"/>
  <c r="T280" i="3" s="1"/>
  <c r="U280" i="3"/>
  <c r="Q272" i="3"/>
  <c r="T272" i="3"/>
  <c r="U272" i="3"/>
  <c r="Q311" i="3"/>
  <c r="S311" i="3" s="1"/>
  <c r="U311" i="3"/>
  <c r="T311" i="3"/>
  <c r="V311" i="3"/>
  <c r="AD419" i="3"/>
  <c r="AD417" i="3"/>
  <c r="D447" i="3"/>
  <c r="D451" i="3" s="1"/>
  <c r="D436" i="3"/>
  <c r="D450" i="3"/>
  <c r="D449" i="3"/>
  <c r="D438" i="3"/>
  <c r="D429" i="3"/>
  <c r="D428" i="3"/>
  <c r="D427" i="3"/>
  <c r="D448" i="3"/>
  <c r="D443" i="3"/>
  <c r="D437" i="3"/>
  <c r="D432" i="3"/>
  <c r="X313" i="3" l="1"/>
  <c r="Y313" i="3"/>
  <c r="Z313" i="3"/>
  <c r="W384" i="3"/>
  <c r="W336" i="3"/>
  <c r="T398" i="3"/>
  <c r="S405" i="3"/>
  <c r="T12" i="3"/>
  <c r="R12" i="3"/>
  <c r="W319" i="3"/>
  <c r="W349" i="3"/>
  <c r="W378" i="3"/>
  <c r="S396" i="3"/>
  <c r="W383" i="3"/>
  <c r="S65" i="3"/>
  <c r="S314" i="3"/>
  <c r="W314" i="3" s="1"/>
  <c r="W379" i="3"/>
  <c r="W400" i="3"/>
  <c r="W339" i="3"/>
  <c r="W408" i="3"/>
  <c r="X410" i="3"/>
  <c r="S399" i="3"/>
  <c r="W362" i="3"/>
  <c r="W393" i="3"/>
  <c r="W398" i="3"/>
  <c r="W409" i="3"/>
  <c r="W337" i="3"/>
  <c r="W382" i="3"/>
  <c r="S395" i="3"/>
  <c r="W333" i="3"/>
  <c r="T318" i="3"/>
  <c r="W345" i="3"/>
  <c r="W358" i="3"/>
  <c r="W332" i="3"/>
  <c r="W353" i="3"/>
  <c r="AA340" i="3"/>
  <c r="R340" i="3"/>
  <c r="R325" i="3"/>
  <c r="AA325" i="3"/>
  <c r="W364" i="3"/>
  <c r="R348" i="3"/>
  <c r="AA348" i="3"/>
  <c r="S315" i="3"/>
  <c r="R315" i="3"/>
  <c r="AA315" i="3"/>
  <c r="R375" i="3"/>
  <c r="AA375" i="3"/>
  <c r="R387" i="3"/>
  <c r="AA387" i="3"/>
  <c r="W399" i="3"/>
  <c r="Y410" i="3"/>
  <c r="R333" i="3"/>
  <c r="AA333" i="3"/>
  <c r="S325" i="3"/>
  <c r="W325" i="3" s="1"/>
  <c r="R373" i="3"/>
  <c r="AA373" i="3"/>
  <c r="AA336" i="3"/>
  <c r="R336" i="3"/>
  <c r="R390" i="3"/>
  <c r="AA390" i="3"/>
  <c r="W405" i="3"/>
  <c r="T361" i="3"/>
  <c r="R361" i="3"/>
  <c r="AA361" i="3"/>
  <c r="R354" i="3"/>
  <c r="AA354" i="3"/>
  <c r="R374" i="3"/>
  <c r="AA374" i="3"/>
  <c r="S371" i="3"/>
  <c r="AA371" i="3"/>
  <c r="R371" i="3"/>
  <c r="R382" i="3"/>
  <c r="AA382" i="3"/>
  <c r="AA349" i="3"/>
  <c r="R349" i="3"/>
  <c r="S346" i="3"/>
  <c r="W346" i="3" s="1"/>
  <c r="R346" i="3"/>
  <c r="AA346" i="3"/>
  <c r="R335" i="3"/>
  <c r="AA335" i="3"/>
  <c r="S340" i="3"/>
  <c r="W340" i="3" s="1"/>
  <c r="W381" i="3"/>
  <c r="R381" i="3"/>
  <c r="AA381" i="3"/>
  <c r="S344" i="3"/>
  <c r="W344" i="3" s="1"/>
  <c r="R344" i="3"/>
  <c r="AA344" i="3"/>
  <c r="R389" i="3"/>
  <c r="AA389" i="3"/>
  <c r="S389" i="3"/>
  <c r="W389" i="3" s="1"/>
  <c r="W368" i="3"/>
  <c r="R379" i="3"/>
  <c r="AA379" i="3"/>
  <c r="S334" i="3"/>
  <c r="W334" i="3" s="1"/>
  <c r="R334" i="3"/>
  <c r="AA334" i="3"/>
  <c r="R352" i="3"/>
  <c r="AA352" i="3"/>
  <c r="W386" i="3"/>
  <c r="R386" i="3"/>
  <c r="AA386" i="3"/>
  <c r="R403" i="3"/>
  <c r="AA403" i="3"/>
  <c r="R320" i="3"/>
  <c r="AA320" i="3"/>
  <c r="W356" i="3"/>
  <c r="S350" i="3"/>
  <c r="W350" i="3" s="1"/>
  <c r="AA350" i="3"/>
  <c r="R350" i="3"/>
  <c r="R367" i="3"/>
  <c r="AA367" i="3"/>
  <c r="W328" i="3"/>
  <c r="R328" i="3"/>
  <c r="AA328" i="3"/>
  <c r="R400" i="3"/>
  <c r="AA400" i="3"/>
  <c r="AA318" i="3"/>
  <c r="R318" i="3"/>
  <c r="W402" i="3"/>
  <c r="R402" i="3"/>
  <c r="AA402" i="3"/>
  <c r="S380" i="3"/>
  <c r="W380" i="3" s="1"/>
  <c r="AA380" i="3"/>
  <c r="R380" i="3"/>
  <c r="T315" i="3"/>
  <c r="W315" i="3" s="1"/>
  <c r="R392" i="3"/>
  <c r="AA392" i="3"/>
  <c r="R327" i="3"/>
  <c r="AA327" i="3"/>
  <c r="R394" i="3"/>
  <c r="AA394" i="3"/>
  <c r="AA366" i="3"/>
  <c r="R366" i="3"/>
  <c r="R401" i="3"/>
  <c r="AA401" i="3"/>
  <c r="T355" i="3"/>
  <c r="AA355" i="3"/>
  <c r="R355" i="3"/>
  <c r="W376" i="3"/>
  <c r="W371" i="3"/>
  <c r="S317" i="3"/>
  <c r="R317" i="3"/>
  <c r="AA317" i="3"/>
  <c r="W324" i="3"/>
  <c r="S341" i="3"/>
  <c r="W341" i="3" s="1"/>
  <c r="R341" i="3"/>
  <c r="AA341" i="3"/>
  <c r="R362" i="3"/>
  <c r="AA362" i="3"/>
  <c r="W377" i="3"/>
  <c r="R377" i="3"/>
  <c r="AA377" i="3"/>
  <c r="R393" i="3"/>
  <c r="AA393" i="3"/>
  <c r="T316" i="3"/>
  <c r="W316" i="3" s="1"/>
  <c r="AA316" i="3"/>
  <c r="R316" i="3"/>
  <c r="W335" i="3"/>
  <c r="AA370" i="3"/>
  <c r="R370" i="3"/>
  <c r="W396" i="3"/>
  <c r="U410" i="3"/>
  <c r="V410" i="3"/>
  <c r="S365" i="3"/>
  <c r="W365" i="3" s="1"/>
  <c r="AA365" i="3"/>
  <c r="R365" i="3"/>
  <c r="R391" i="3"/>
  <c r="AA391" i="3"/>
  <c r="S369" i="3"/>
  <c r="W369" i="3" s="1"/>
  <c r="AA369" i="3"/>
  <c r="R369" i="3"/>
  <c r="R395" i="3"/>
  <c r="AA395" i="3"/>
  <c r="W331" i="3"/>
  <c r="AA368" i="3"/>
  <c r="R368" i="3"/>
  <c r="R398" i="3"/>
  <c r="AA398" i="3"/>
  <c r="R364" i="3"/>
  <c r="AA364" i="3"/>
  <c r="W397" i="3"/>
  <c r="R397" i="3"/>
  <c r="AA397" i="3"/>
  <c r="W351" i="3"/>
  <c r="W372" i="3"/>
  <c r="S348" i="3"/>
  <c r="W348" i="3" s="1"/>
  <c r="S329" i="3"/>
  <c r="W329" i="3" s="1"/>
  <c r="R329" i="3"/>
  <c r="AA329" i="3"/>
  <c r="R405" i="3"/>
  <c r="AA405" i="3"/>
  <c r="W359" i="3"/>
  <c r="W392" i="3"/>
  <c r="S354" i="3"/>
  <c r="W354" i="3" s="1"/>
  <c r="R409" i="3"/>
  <c r="AA409" i="3"/>
  <c r="W321" i="3"/>
  <c r="AA358" i="3"/>
  <c r="R358" i="3"/>
  <c r="W388" i="3"/>
  <c r="W401" i="3"/>
  <c r="W338" i="3"/>
  <c r="AA353" i="3"/>
  <c r="R353" i="3"/>
  <c r="R385" i="3"/>
  <c r="AA385" i="3"/>
  <c r="W404" i="3"/>
  <c r="S357" i="3"/>
  <c r="W357" i="3" s="1"/>
  <c r="R357" i="3"/>
  <c r="AA357" i="3"/>
  <c r="R406" i="3"/>
  <c r="AA406" i="3"/>
  <c r="R407" i="3"/>
  <c r="AA407" i="3"/>
  <c r="R337" i="3"/>
  <c r="AA337" i="3"/>
  <c r="T317" i="3"/>
  <c r="AA363" i="3"/>
  <c r="R363" i="3"/>
  <c r="W370" i="3"/>
  <c r="W391" i="3"/>
  <c r="W395" i="3"/>
  <c r="S360" i="3"/>
  <c r="W360" i="3" s="1"/>
  <c r="R360" i="3"/>
  <c r="AA360" i="3"/>
  <c r="R343" i="3"/>
  <c r="AA343" i="3"/>
  <c r="AA319" i="3"/>
  <c r="R319" i="3"/>
  <c r="R383" i="3"/>
  <c r="AA383" i="3"/>
  <c r="T347" i="3"/>
  <c r="AA347" i="3"/>
  <c r="R347" i="3"/>
  <c r="S322" i="3"/>
  <c r="W322" i="3" s="1"/>
  <c r="R322" i="3"/>
  <c r="AA322" i="3"/>
  <c r="R408" i="3"/>
  <c r="AA408" i="3"/>
  <c r="AA324" i="3"/>
  <c r="R324" i="3"/>
  <c r="R399" i="3"/>
  <c r="AA399" i="3"/>
  <c r="S363" i="3"/>
  <c r="W363" i="3" s="1"/>
  <c r="W326" i="3"/>
  <c r="R326" i="3"/>
  <c r="AA326" i="3"/>
  <c r="R396" i="3"/>
  <c r="AA396" i="3"/>
  <c r="R314" i="3"/>
  <c r="AA314" i="3"/>
  <c r="Z410" i="3"/>
  <c r="S342" i="3"/>
  <c r="W342" i="3" s="1"/>
  <c r="R342" i="3"/>
  <c r="AA342" i="3"/>
  <c r="R331" i="3"/>
  <c r="AA331" i="3"/>
  <c r="S352" i="3"/>
  <c r="W352" i="3" s="1"/>
  <c r="S373" i="3"/>
  <c r="W373" i="3" s="1"/>
  <c r="S403" i="3"/>
  <c r="W403" i="3" s="1"/>
  <c r="S320" i="3"/>
  <c r="W320" i="3" s="1"/>
  <c r="W343" i="3"/>
  <c r="R356" i="3"/>
  <c r="AA356" i="3"/>
  <c r="R384" i="3"/>
  <c r="AA384" i="3"/>
  <c r="R351" i="3"/>
  <c r="AA351" i="3"/>
  <c r="AA372" i="3"/>
  <c r="R372" i="3"/>
  <c r="W318" i="3"/>
  <c r="S390" i="3"/>
  <c r="W390" i="3" s="1"/>
  <c r="S347" i="3"/>
  <c r="S375" i="3"/>
  <c r="W375" i="3" s="1"/>
  <c r="R359" i="3"/>
  <c r="AA359" i="3"/>
  <c r="AA339" i="3"/>
  <c r="R339" i="3"/>
  <c r="S387" i="3"/>
  <c r="W387" i="3" s="1"/>
  <c r="S361" i="3"/>
  <c r="S327" i="3"/>
  <c r="W327" i="3" s="1"/>
  <c r="AA378" i="3"/>
  <c r="R378" i="3"/>
  <c r="T394" i="3"/>
  <c r="W394" i="3" s="1"/>
  <c r="AA321" i="3"/>
  <c r="R321" i="3"/>
  <c r="R345" i="3"/>
  <c r="AA345" i="3"/>
  <c r="W366" i="3"/>
  <c r="R388" i="3"/>
  <c r="AA388" i="3"/>
  <c r="AA332" i="3"/>
  <c r="R332" i="3"/>
  <c r="S355" i="3"/>
  <c r="R376" i="3"/>
  <c r="AA376" i="3"/>
  <c r="S330" i="3"/>
  <c r="W330" i="3" s="1"/>
  <c r="R330" i="3"/>
  <c r="AA330" i="3"/>
  <c r="R338" i="3"/>
  <c r="AA338" i="3"/>
  <c r="S374" i="3"/>
  <c r="W374" i="3" s="1"/>
  <c r="S385" i="3"/>
  <c r="W385" i="3" s="1"/>
  <c r="R404" i="3"/>
  <c r="AA404" i="3"/>
  <c r="S406" i="3"/>
  <c r="W406" i="3" s="1"/>
  <c r="S407" i="3"/>
  <c r="W407" i="3" s="1"/>
  <c r="T323" i="3"/>
  <c r="W323" i="3" s="1"/>
  <c r="R323" i="3"/>
  <c r="AA323" i="3"/>
  <c r="AF424" i="3"/>
  <c r="T105" i="3"/>
  <c r="W105" i="3" s="1"/>
  <c r="T148" i="3"/>
  <c r="W148" i="3" s="1"/>
  <c r="T190" i="3"/>
  <c r="W190" i="3" s="1"/>
  <c r="Y412" i="3"/>
  <c r="W195" i="3"/>
  <c r="T261" i="3"/>
  <c r="W261" i="3" s="1"/>
  <c r="U250" i="3"/>
  <c r="V250" i="3"/>
  <c r="U209" i="3"/>
  <c r="T209" i="3"/>
  <c r="T204" i="3"/>
  <c r="W204" i="3" s="1"/>
  <c r="T184" i="3"/>
  <c r="W184" i="3" s="1"/>
  <c r="T160" i="3"/>
  <c r="W160" i="3" s="1"/>
  <c r="T158" i="3"/>
  <c r="W158" i="3" s="1"/>
  <c r="T93" i="3"/>
  <c r="W93" i="3" s="1"/>
  <c r="T256" i="3"/>
  <c r="V256" i="3"/>
  <c r="S41" i="3"/>
  <c r="W41" i="3" s="1"/>
  <c r="S70" i="3"/>
  <c r="W70" i="3" s="1"/>
  <c r="S49" i="3"/>
  <c r="W49" i="3" s="1"/>
  <c r="T262" i="3"/>
  <c r="W253" i="3"/>
  <c r="W249" i="3"/>
  <c r="W243" i="3"/>
  <c r="W241" i="3"/>
  <c r="W240" i="3"/>
  <c r="W239" i="3"/>
  <c r="S236" i="3"/>
  <c r="W236" i="3" s="1"/>
  <c r="S235" i="3"/>
  <c r="W235" i="3" s="1"/>
  <c r="W232" i="3"/>
  <c r="T230" i="3"/>
  <c r="W230" i="3" s="1"/>
  <c r="W228" i="3"/>
  <c r="W227" i="3"/>
  <c r="W224" i="3"/>
  <c r="W220" i="3"/>
  <c r="W218" i="3"/>
  <c r="W199" i="3"/>
  <c r="W198" i="3"/>
  <c r="W185" i="3"/>
  <c r="U176" i="3"/>
  <c r="U313" i="3" s="1"/>
  <c r="T175" i="3"/>
  <c r="S173" i="3"/>
  <c r="W173" i="3" s="1"/>
  <c r="W172" i="3"/>
  <c r="T171" i="3"/>
  <c r="W171" i="3" s="1"/>
  <c r="S163" i="3"/>
  <c r="W163" i="3" s="1"/>
  <c r="S161" i="3"/>
  <c r="W161" i="3" s="1"/>
  <c r="W159" i="3"/>
  <c r="W157" i="3"/>
  <c r="W154" i="3"/>
  <c r="W150" i="3"/>
  <c r="W149" i="3"/>
  <c r="W147" i="3"/>
  <c r="W141" i="3"/>
  <c r="W136" i="3"/>
  <c r="W131" i="3"/>
  <c r="S129" i="3"/>
  <c r="W129" i="3" s="1"/>
  <c r="S128" i="3"/>
  <c r="W128" i="3" s="1"/>
  <c r="W108" i="3"/>
  <c r="W106" i="3"/>
  <c r="W98" i="3"/>
  <c r="W97" i="3"/>
  <c r="S91" i="3"/>
  <c r="W91" i="3" s="1"/>
  <c r="W88" i="3"/>
  <c r="W87" i="3"/>
  <c r="S83" i="3"/>
  <c r="W83" i="3" s="1"/>
  <c r="W82" i="3"/>
  <c r="W80" i="3"/>
  <c r="W75" i="3"/>
  <c r="T66" i="3"/>
  <c r="W66" i="3" s="1"/>
  <c r="S62" i="3"/>
  <c r="W62" i="3" s="1"/>
  <c r="W61" i="3"/>
  <c r="W60" i="3"/>
  <c r="S58" i="3"/>
  <c r="W58" i="3" s="1"/>
  <c r="T54" i="3"/>
  <c r="W54" i="3" s="1"/>
  <c r="S53" i="3"/>
  <c r="W53" i="3" s="1"/>
  <c r="S52" i="3"/>
  <c r="W52" i="3" s="1"/>
  <c r="T51" i="3"/>
  <c r="W51" i="3" s="1"/>
  <c r="T50" i="3"/>
  <c r="W50" i="3" s="1"/>
  <c r="T46" i="3"/>
  <c r="W46" i="3" s="1"/>
  <c r="W38" i="3"/>
  <c r="W35" i="3"/>
  <c r="W33" i="3"/>
  <c r="W31" i="3"/>
  <c r="W24" i="3"/>
  <c r="W21" i="3"/>
  <c r="W19" i="3"/>
  <c r="S16" i="3"/>
  <c r="W16" i="3" s="1"/>
  <c r="S13" i="3"/>
  <c r="W13" i="3" s="1"/>
  <c r="U177" i="3"/>
  <c r="T56" i="3"/>
  <c r="W56" i="3" s="1"/>
  <c r="W39" i="3"/>
  <c r="S181" i="3"/>
  <c r="W181" i="3" s="1"/>
  <c r="S12" i="3"/>
  <c r="W226" i="3"/>
  <c r="S64" i="3"/>
  <c r="W64" i="3" s="1"/>
  <c r="W126" i="3"/>
  <c r="W94" i="3"/>
  <c r="W140" i="3"/>
  <c r="W135" i="3"/>
  <c r="W156" i="3"/>
  <c r="W145" i="3"/>
  <c r="T174" i="3"/>
  <c r="W248" i="3"/>
  <c r="W168" i="3"/>
  <c r="W247" i="3"/>
  <c r="W151" i="3"/>
  <c r="W153" i="3"/>
  <c r="W223" i="3"/>
  <c r="W28" i="3"/>
  <c r="S69" i="3"/>
  <c r="W69" i="3" s="1"/>
  <c r="W100" i="3"/>
  <c r="W222" i="3"/>
  <c r="W254" i="3"/>
  <c r="W137" i="3"/>
  <c r="S255" i="3"/>
  <c r="W255" i="3" s="1"/>
  <c r="S67" i="3"/>
  <c r="W67" i="3" s="1"/>
  <c r="W99" i="3"/>
  <c r="W201" i="3"/>
  <c r="W73" i="3"/>
  <c r="W189" i="3"/>
  <c r="T23" i="3"/>
  <c r="W23" i="3" s="1"/>
  <c r="W107" i="3"/>
  <c r="W202" i="3"/>
  <c r="W109" i="3"/>
  <c r="W259" i="3"/>
  <c r="W152" i="3"/>
  <c r="W188" i="3"/>
  <c r="W225" i="3"/>
  <c r="R22" i="3"/>
  <c r="AA22" i="3"/>
  <c r="AA34" i="3"/>
  <c r="R34" i="3"/>
  <c r="T78" i="3"/>
  <c r="W78" i="3" s="1"/>
  <c r="AA50" i="3"/>
  <c r="R50" i="3"/>
  <c r="AA26" i="3"/>
  <c r="R26" i="3"/>
  <c r="AA67" i="3"/>
  <c r="R67" i="3"/>
  <c r="AA70" i="3"/>
  <c r="R70" i="3"/>
  <c r="AA128" i="3"/>
  <c r="R128" i="3"/>
  <c r="S111" i="3"/>
  <c r="W111" i="3" s="1"/>
  <c r="R111" i="3"/>
  <c r="AA111" i="3"/>
  <c r="R131" i="3"/>
  <c r="AA131" i="3"/>
  <c r="R103" i="3"/>
  <c r="AA103" i="3"/>
  <c r="T169" i="3"/>
  <c r="W169" i="3" s="1"/>
  <c r="R169" i="3"/>
  <c r="AA169" i="3"/>
  <c r="W193" i="3"/>
  <c r="R193" i="3"/>
  <c r="AA193" i="3"/>
  <c r="S170" i="3"/>
  <c r="W170" i="3" s="1"/>
  <c r="AA170" i="3"/>
  <c r="R170" i="3"/>
  <c r="R261" i="3"/>
  <c r="AA261" i="3"/>
  <c r="R250" i="3"/>
  <c r="AA250" i="3"/>
  <c r="S177" i="3"/>
  <c r="R177" i="3"/>
  <c r="AA177" i="3"/>
  <c r="R218" i="3"/>
  <c r="AA218" i="3"/>
  <c r="W252" i="3"/>
  <c r="R252" i="3"/>
  <c r="AA252" i="3"/>
  <c r="S174" i="3"/>
  <c r="AA174" i="3"/>
  <c r="R174" i="3"/>
  <c r="W217" i="3"/>
  <c r="R217" i="3"/>
  <c r="AA217" i="3"/>
  <c r="R258" i="3"/>
  <c r="AA258" i="3"/>
  <c r="R228" i="3"/>
  <c r="AA228" i="3"/>
  <c r="AA116" i="3"/>
  <c r="R116" i="3"/>
  <c r="S116" i="3"/>
  <c r="W116" i="3" s="1"/>
  <c r="W208" i="3"/>
  <c r="R208" i="3"/>
  <c r="AA208" i="3"/>
  <c r="T15" i="3"/>
  <c r="W15" i="3" s="1"/>
  <c r="R66" i="3"/>
  <c r="AA66" i="3"/>
  <c r="S127" i="3"/>
  <c r="W127" i="3" s="1"/>
  <c r="R127" i="3"/>
  <c r="AA127" i="3"/>
  <c r="S110" i="3"/>
  <c r="W110" i="3" s="1"/>
  <c r="AA110" i="3"/>
  <c r="R110" i="3"/>
  <c r="R214" i="3"/>
  <c r="AA214" i="3"/>
  <c r="S229" i="3"/>
  <c r="W229" i="3" s="1"/>
  <c r="AA229" i="3"/>
  <c r="R229" i="3"/>
  <c r="R27" i="3"/>
  <c r="AA27" i="3"/>
  <c r="W43" i="3"/>
  <c r="W79" i="3"/>
  <c r="R79" i="3"/>
  <c r="AA79" i="3"/>
  <c r="T47" i="3"/>
  <c r="W47" i="3" s="1"/>
  <c r="AA69" i="3"/>
  <c r="R69" i="3"/>
  <c r="S68" i="3"/>
  <c r="W68" i="3" s="1"/>
  <c r="R68" i="3"/>
  <c r="AA68" i="3"/>
  <c r="T71" i="3"/>
  <c r="W71" i="3" s="1"/>
  <c r="T176" i="3"/>
  <c r="AA183" i="3"/>
  <c r="R183" i="3"/>
  <c r="W194" i="3"/>
  <c r="R194" i="3"/>
  <c r="AA194" i="3"/>
  <c r="AA182" i="3"/>
  <c r="R182" i="3"/>
  <c r="W215" i="3"/>
  <c r="R215" i="3"/>
  <c r="AA215" i="3"/>
  <c r="R246" i="3"/>
  <c r="AA246" i="3"/>
  <c r="W212" i="3"/>
  <c r="R259" i="3"/>
  <c r="AA259" i="3"/>
  <c r="AA152" i="3"/>
  <c r="R152" i="3"/>
  <c r="R242" i="3"/>
  <c r="AA242" i="3"/>
  <c r="T263" i="3"/>
  <c r="W263" i="3" s="1"/>
  <c r="T178" i="3"/>
  <c r="W178" i="3" s="1"/>
  <c r="AA260" i="3"/>
  <c r="R260" i="3"/>
  <c r="R216" i="3"/>
  <c r="AA216" i="3"/>
  <c r="T264" i="3"/>
  <c r="W264" i="3" s="1"/>
  <c r="AA264" i="3"/>
  <c r="R264" i="3"/>
  <c r="R21" i="3"/>
  <c r="AA21" i="3"/>
  <c r="AA86" i="3"/>
  <c r="R86" i="3"/>
  <c r="W196" i="3"/>
  <c r="R196" i="3"/>
  <c r="AA196" i="3"/>
  <c r="AA55" i="3"/>
  <c r="R55" i="3"/>
  <c r="S237" i="3"/>
  <c r="R237" i="3"/>
  <c r="AA237" i="3"/>
  <c r="R172" i="3"/>
  <c r="AA172" i="3"/>
  <c r="W213" i="3"/>
  <c r="W32" i="3"/>
  <c r="R14" i="3"/>
  <c r="AA14" i="3"/>
  <c r="AA48" i="3"/>
  <c r="R48" i="3"/>
  <c r="AA74" i="3"/>
  <c r="R74" i="3"/>
  <c r="AA57" i="3"/>
  <c r="R57" i="3"/>
  <c r="S130" i="3"/>
  <c r="W130" i="3" s="1"/>
  <c r="R130" i="3"/>
  <c r="AA130" i="3"/>
  <c r="R133" i="3"/>
  <c r="AA133" i="3"/>
  <c r="AA195" i="3"/>
  <c r="R195" i="3"/>
  <c r="R234" i="3"/>
  <c r="AA234" i="3"/>
  <c r="R210" i="3"/>
  <c r="AA210" i="3"/>
  <c r="R225" i="3"/>
  <c r="AA225" i="3"/>
  <c r="S139" i="3"/>
  <c r="W139" i="3" s="1"/>
  <c r="R139" i="3"/>
  <c r="AA139" i="3"/>
  <c r="R102" i="3"/>
  <c r="AA102" i="3"/>
  <c r="R85" i="3"/>
  <c r="AA85" i="3"/>
  <c r="AA126" i="3"/>
  <c r="R126" i="3"/>
  <c r="S22" i="3"/>
  <c r="W22" i="3" s="1"/>
  <c r="AA46" i="3"/>
  <c r="R46" i="3"/>
  <c r="S77" i="3"/>
  <c r="W77" i="3" s="1"/>
  <c r="R77" i="3"/>
  <c r="AA77" i="3"/>
  <c r="AA98" i="3"/>
  <c r="R98" i="3"/>
  <c r="W103" i="3"/>
  <c r="AA104" i="3"/>
  <c r="R104" i="3"/>
  <c r="S179" i="3"/>
  <c r="W179" i="3" s="1"/>
  <c r="R179" i="3"/>
  <c r="AA179" i="3"/>
  <c r="W205" i="3"/>
  <c r="R205" i="3"/>
  <c r="AA205" i="3"/>
  <c r="R227" i="3"/>
  <c r="AA227" i="3"/>
  <c r="R236" i="3"/>
  <c r="AA236" i="3"/>
  <c r="W251" i="3"/>
  <c r="R251" i="3"/>
  <c r="AA251" i="3"/>
  <c r="R232" i="3"/>
  <c r="AA232" i="3"/>
  <c r="W258" i="3"/>
  <c r="AA168" i="3"/>
  <c r="R168" i="3"/>
  <c r="W125" i="3"/>
  <c r="AA173" i="3"/>
  <c r="R173" i="3"/>
  <c r="W114" i="3"/>
  <c r="AA12" i="3"/>
  <c r="W59" i="3"/>
  <c r="R59" i="3"/>
  <c r="AA59" i="3"/>
  <c r="R49" i="3"/>
  <c r="AA49" i="3"/>
  <c r="W65" i="3"/>
  <c r="AA65" i="3"/>
  <c r="R65" i="3"/>
  <c r="R91" i="3"/>
  <c r="AA91" i="3"/>
  <c r="T123" i="3"/>
  <c r="W123" i="3" s="1"/>
  <c r="R123" i="3"/>
  <c r="AA123" i="3"/>
  <c r="S214" i="3"/>
  <c r="W214" i="3" s="1"/>
  <c r="AA17" i="3"/>
  <c r="R17" i="3"/>
  <c r="AA43" i="3"/>
  <c r="R43" i="3"/>
  <c r="AA62" i="3"/>
  <c r="R62" i="3"/>
  <c r="R13" i="3"/>
  <c r="AA13" i="3"/>
  <c r="R28" i="3"/>
  <c r="AA28" i="3"/>
  <c r="AA56" i="3"/>
  <c r="R56" i="3"/>
  <c r="R82" i="3"/>
  <c r="AA82" i="3"/>
  <c r="S18" i="3"/>
  <c r="W18" i="3" s="1"/>
  <c r="AA18" i="3"/>
  <c r="R18" i="3"/>
  <c r="R129" i="3"/>
  <c r="AA129" i="3"/>
  <c r="AA112" i="3"/>
  <c r="R112" i="3"/>
  <c r="S112" i="3"/>
  <c r="W112" i="3" s="1"/>
  <c r="AA136" i="3"/>
  <c r="R136" i="3"/>
  <c r="AA54" i="3"/>
  <c r="R54" i="3"/>
  <c r="AA148" i="3"/>
  <c r="R148" i="3"/>
  <c r="R163" i="3"/>
  <c r="AA163" i="3"/>
  <c r="S183" i="3"/>
  <c r="W183" i="3" s="1"/>
  <c r="W206" i="3"/>
  <c r="AA206" i="3"/>
  <c r="R206" i="3"/>
  <c r="AA142" i="3"/>
  <c r="R142" i="3"/>
  <c r="S182" i="3"/>
  <c r="W182" i="3" s="1"/>
  <c r="AA230" i="3"/>
  <c r="R230" i="3"/>
  <c r="R212" i="3"/>
  <c r="AA212" i="3"/>
  <c r="W187" i="3"/>
  <c r="R187" i="3"/>
  <c r="AA187" i="3"/>
  <c r="S260" i="3"/>
  <c r="W260" i="3" s="1"/>
  <c r="R149" i="3"/>
  <c r="AA149" i="3"/>
  <c r="W203" i="3"/>
  <c r="AA203" i="3"/>
  <c r="R203" i="3"/>
  <c r="AA243" i="3"/>
  <c r="R243" i="3"/>
  <c r="T40" i="3"/>
  <c r="W40" i="3" s="1"/>
  <c r="AA40" i="3"/>
  <c r="R40" i="3"/>
  <c r="W117" i="3"/>
  <c r="R184" i="3"/>
  <c r="AA184" i="3"/>
  <c r="W167" i="3"/>
  <c r="S55" i="3"/>
  <c r="AA162" i="3"/>
  <c r="R162" i="3"/>
  <c r="T237" i="3"/>
  <c r="AA244" i="3"/>
  <c r="R244" i="3"/>
  <c r="S155" i="3"/>
  <c r="W155" i="3" s="1"/>
  <c r="R155" i="3"/>
  <c r="AA155" i="3"/>
  <c r="W20" i="3"/>
  <c r="R20" i="3"/>
  <c r="AA20" i="3"/>
  <c r="AA32" i="3"/>
  <c r="R32" i="3"/>
  <c r="T14" i="3"/>
  <c r="W14" i="3" s="1"/>
  <c r="W29" i="3"/>
  <c r="R44" i="3"/>
  <c r="AA44" i="3"/>
  <c r="S48" i="3"/>
  <c r="AA24" i="3"/>
  <c r="R24" i="3"/>
  <c r="R92" i="3"/>
  <c r="AA92" i="3"/>
  <c r="AA101" i="3"/>
  <c r="R101" i="3"/>
  <c r="AA72" i="3"/>
  <c r="R72" i="3"/>
  <c r="R180" i="3"/>
  <c r="AA180" i="3"/>
  <c r="R231" i="3"/>
  <c r="AA231" i="3"/>
  <c r="T234" i="3"/>
  <c r="W186" i="3"/>
  <c r="R186" i="3"/>
  <c r="AA186" i="3"/>
  <c r="R265" i="3"/>
  <c r="AA265" i="3"/>
  <c r="W81" i="3"/>
  <c r="AA81" i="3"/>
  <c r="R81" i="3"/>
  <c r="R30" i="3"/>
  <c r="AA30" i="3"/>
  <c r="R175" i="3"/>
  <c r="AA175" i="3"/>
  <c r="AA122" i="3"/>
  <c r="R122" i="3"/>
  <c r="W34" i="3"/>
  <c r="AA60" i="3"/>
  <c r="R60" i="3"/>
  <c r="R16" i="3"/>
  <c r="AA16" i="3"/>
  <c r="AA61" i="3"/>
  <c r="R61" i="3"/>
  <c r="AA97" i="3"/>
  <c r="R97" i="3"/>
  <c r="W26" i="3"/>
  <c r="R105" i="3"/>
  <c r="AA105" i="3"/>
  <c r="W36" i="3"/>
  <c r="R36" i="3"/>
  <c r="AA36" i="3"/>
  <c r="R158" i="3"/>
  <c r="AA158" i="3"/>
  <c r="AA185" i="3"/>
  <c r="R185" i="3"/>
  <c r="W104" i="3"/>
  <c r="R161" i="3"/>
  <c r="AA161" i="3"/>
  <c r="R201" i="3"/>
  <c r="AA201" i="3"/>
  <c r="R156" i="3"/>
  <c r="AA156" i="3"/>
  <c r="R211" i="3"/>
  <c r="AA211" i="3"/>
  <c r="R240" i="3"/>
  <c r="AA240" i="3"/>
  <c r="R145" i="3"/>
  <c r="AA145" i="3"/>
  <c r="R248" i="3"/>
  <c r="AA248" i="3"/>
  <c r="AA199" i="3"/>
  <c r="R199" i="3"/>
  <c r="R151" i="3"/>
  <c r="AA151" i="3"/>
  <c r="AA157" i="3"/>
  <c r="R157" i="3"/>
  <c r="R191" i="3"/>
  <c r="AA191" i="3"/>
  <c r="R204" i="3"/>
  <c r="AA204" i="3"/>
  <c r="AA153" i="3"/>
  <c r="R153" i="3"/>
  <c r="AA235" i="3"/>
  <c r="R235" i="3"/>
  <c r="R257" i="3"/>
  <c r="AA257" i="3"/>
  <c r="S257" i="3"/>
  <c r="W257" i="3" s="1"/>
  <c r="R106" i="3"/>
  <c r="AA106" i="3"/>
  <c r="S121" i="3"/>
  <c r="W121" i="3" s="1"/>
  <c r="R121" i="3"/>
  <c r="AA121" i="3"/>
  <c r="R107" i="3"/>
  <c r="AA107" i="3"/>
  <c r="R132" i="3"/>
  <c r="AA132" i="3"/>
  <c r="S118" i="3"/>
  <c r="W118" i="3" s="1"/>
  <c r="AA118" i="3"/>
  <c r="R118" i="3"/>
  <c r="R202" i="3"/>
  <c r="AA202" i="3"/>
  <c r="R160" i="3"/>
  <c r="AA160" i="3"/>
  <c r="W246" i="3"/>
  <c r="W262" i="3"/>
  <c r="AA262" i="3"/>
  <c r="R262" i="3"/>
  <c r="R222" i="3"/>
  <c r="AA222" i="3"/>
  <c r="R238" i="3"/>
  <c r="AA238" i="3"/>
  <c r="R254" i="3"/>
  <c r="AA254" i="3"/>
  <c r="R241" i="3"/>
  <c r="AA241" i="3"/>
  <c r="AA137" i="3"/>
  <c r="R137" i="3"/>
  <c r="R150" i="3"/>
  <c r="AA150" i="3"/>
  <c r="R188" i="3"/>
  <c r="AA188" i="3"/>
  <c r="S45" i="3"/>
  <c r="W45" i="3" s="1"/>
  <c r="R45" i="3"/>
  <c r="AA45" i="3"/>
  <c r="AA37" i="3"/>
  <c r="R37" i="3"/>
  <c r="R249" i="3"/>
  <c r="AA249" i="3"/>
  <c r="R63" i="3"/>
  <c r="AA63" i="3"/>
  <c r="AA80" i="3"/>
  <c r="R80" i="3"/>
  <c r="AA29" i="3"/>
  <c r="R29" i="3"/>
  <c r="S44" i="3"/>
  <c r="T48" i="3"/>
  <c r="R52" i="3"/>
  <c r="AA52" i="3"/>
  <c r="S92" i="3"/>
  <c r="W92" i="3" s="1"/>
  <c r="W89" i="3"/>
  <c r="AA113" i="3"/>
  <c r="R113" i="3"/>
  <c r="T124" i="3"/>
  <c r="W124" i="3" s="1"/>
  <c r="R124" i="3"/>
  <c r="AA124" i="3"/>
  <c r="AA146" i="3"/>
  <c r="R146" i="3"/>
  <c r="S101" i="3"/>
  <c r="W101" i="3" s="1"/>
  <c r="S72" i="3"/>
  <c r="W72" i="3" s="1"/>
  <c r="T180" i="3"/>
  <c r="R165" i="3"/>
  <c r="AA165" i="3"/>
  <c r="R207" i="3"/>
  <c r="AA207" i="3"/>
  <c r="S210" i="3"/>
  <c r="W210" i="3" s="1"/>
  <c r="AA33" i="3"/>
  <c r="R33" i="3"/>
  <c r="S30" i="3"/>
  <c r="W30" i="3" s="1"/>
  <c r="W25" i="3"/>
  <c r="R25" i="3"/>
  <c r="AA25" i="3"/>
  <c r="S76" i="3"/>
  <c r="W76" i="3" s="1"/>
  <c r="AA76" i="3"/>
  <c r="R76" i="3"/>
  <c r="AA96" i="3"/>
  <c r="R96" i="3"/>
  <c r="S102" i="3"/>
  <c r="W102" i="3" s="1"/>
  <c r="AA87" i="3"/>
  <c r="R87" i="3"/>
  <c r="S175" i="3"/>
  <c r="R209" i="3"/>
  <c r="AA209" i="3"/>
  <c r="W233" i="3"/>
  <c r="T166" i="3"/>
  <c r="W166" i="3" s="1"/>
  <c r="R166" i="3"/>
  <c r="AA166" i="3"/>
  <c r="T245" i="3"/>
  <c r="AA245" i="3"/>
  <c r="R245" i="3"/>
  <c r="R224" i="3"/>
  <c r="AA224" i="3"/>
  <c r="AA78" i="3"/>
  <c r="R78" i="3"/>
  <c r="S95" i="3"/>
  <c r="W95" i="3" s="1"/>
  <c r="AA95" i="3"/>
  <c r="R95" i="3"/>
  <c r="R39" i="3"/>
  <c r="AA39" i="3"/>
  <c r="R88" i="3"/>
  <c r="AA88" i="3"/>
  <c r="R41" i="3"/>
  <c r="AA41" i="3"/>
  <c r="R94" i="3"/>
  <c r="AA94" i="3"/>
  <c r="S119" i="3"/>
  <c r="W119" i="3" s="1"/>
  <c r="R119" i="3"/>
  <c r="AA119" i="3"/>
  <c r="R140" i="3"/>
  <c r="AA140" i="3"/>
  <c r="R135" i="3"/>
  <c r="AA135" i="3"/>
  <c r="R99" i="3"/>
  <c r="AA99" i="3"/>
  <c r="R147" i="3"/>
  <c r="AA147" i="3"/>
  <c r="W197" i="3"/>
  <c r="R197" i="3"/>
  <c r="AA197" i="3"/>
  <c r="R73" i="3"/>
  <c r="AA73" i="3"/>
  <c r="W134" i="3"/>
  <c r="AA134" i="3"/>
  <c r="R134" i="3"/>
  <c r="S211" i="3"/>
  <c r="W211" i="3" s="1"/>
  <c r="AA181" i="3"/>
  <c r="R181" i="3"/>
  <c r="R125" i="3"/>
  <c r="AA125" i="3"/>
  <c r="AA114" i="3"/>
  <c r="R114" i="3"/>
  <c r="R189" i="3"/>
  <c r="AA189" i="3"/>
  <c r="R247" i="3"/>
  <c r="AA247" i="3"/>
  <c r="R226" i="3"/>
  <c r="AA226" i="3"/>
  <c r="R159" i="3"/>
  <c r="AA159" i="3"/>
  <c r="R239" i="3"/>
  <c r="AA239" i="3"/>
  <c r="R220" i="3"/>
  <c r="AA220" i="3"/>
  <c r="R15" i="3"/>
  <c r="AA15" i="3"/>
  <c r="R115" i="3"/>
  <c r="AA115" i="3"/>
  <c r="S115" i="3"/>
  <c r="W115" i="3" s="1"/>
  <c r="S191" i="3"/>
  <c r="W191" i="3" s="1"/>
  <c r="R223" i="3"/>
  <c r="AA223" i="3"/>
  <c r="W17" i="3"/>
  <c r="W27" i="3"/>
  <c r="AA42" i="3"/>
  <c r="R42" i="3"/>
  <c r="S42" i="3"/>
  <c r="W42" i="3" s="1"/>
  <c r="AA47" i="3"/>
  <c r="R47" i="3"/>
  <c r="AA51" i="3"/>
  <c r="R51" i="3"/>
  <c r="S90" i="3"/>
  <c r="W90" i="3" s="1"/>
  <c r="R90" i="3"/>
  <c r="AA90" i="3"/>
  <c r="AA23" i="3"/>
  <c r="R23" i="3"/>
  <c r="R35" i="3"/>
  <c r="AA35" i="3"/>
  <c r="AA83" i="3"/>
  <c r="R83" i="3"/>
  <c r="AA141" i="3"/>
  <c r="R141" i="3"/>
  <c r="AA71" i="3"/>
  <c r="R71" i="3"/>
  <c r="AA100" i="3"/>
  <c r="R100" i="3"/>
  <c r="S132" i="3"/>
  <c r="W132" i="3" s="1"/>
  <c r="W120" i="3"/>
  <c r="R120" i="3"/>
  <c r="AA120" i="3"/>
  <c r="R176" i="3"/>
  <c r="AA176" i="3"/>
  <c r="S192" i="3"/>
  <c r="W192" i="3" s="1"/>
  <c r="AA192" i="3"/>
  <c r="R192" i="3"/>
  <c r="AA171" i="3"/>
  <c r="R171" i="3"/>
  <c r="R198" i="3"/>
  <c r="AA198" i="3"/>
  <c r="AA109" i="3"/>
  <c r="R109" i="3"/>
  <c r="W142" i="3"/>
  <c r="W242" i="3"/>
  <c r="AA263" i="3"/>
  <c r="R263" i="3"/>
  <c r="R256" i="3"/>
  <c r="AA256" i="3"/>
  <c r="R178" i="3"/>
  <c r="AA178" i="3"/>
  <c r="W221" i="3"/>
  <c r="R221" i="3"/>
  <c r="AA221" i="3"/>
  <c r="T238" i="3"/>
  <c r="W238" i="3" s="1"/>
  <c r="S216" i="3"/>
  <c r="W216" i="3" s="1"/>
  <c r="W144" i="3"/>
  <c r="R144" i="3"/>
  <c r="AA144" i="3"/>
  <c r="AA190" i="3"/>
  <c r="R190" i="3"/>
  <c r="W219" i="3"/>
  <c r="R219" i="3"/>
  <c r="AA219" i="3"/>
  <c r="T164" i="3"/>
  <c r="W164" i="3" s="1"/>
  <c r="R164" i="3"/>
  <c r="AA164" i="3"/>
  <c r="R255" i="3"/>
  <c r="AA255" i="3"/>
  <c r="R64" i="3"/>
  <c r="AA64" i="3"/>
  <c r="S86" i="3"/>
  <c r="W86" i="3" s="1"/>
  <c r="AA93" i="3"/>
  <c r="R93" i="3"/>
  <c r="AA117" i="3"/>
  <c r="R117" i="3"/>
  <c r="AA19" i="3"/>
  <c r="R19" i="3"/>
  <c r="S37" i="3"/>
  <c r="W37" i="3" s="1"/>
  <c r="S138" i="3"/>
  <c r="W138" i="3" s="1"/>
  <c r="R138" i="3"/>
  <c r="AA138" i="3"/>
  <c r="R167" i="3"/>
  <c r="AA167" i="3"/>
  <c r="T55" i="3"/>
  <c r="T162" i="3"/>
  <c r="W162" i="3" s="1"/>
  <c r="S244" i="3"/>
  <c r="T244" i="3"/>
  <c r="R213" i="3"/>
  <c r="AA213" i="3"/>
  <c r="AA58" i="3"/>
  <c r="R58" i="3"/>
  <c r="T63" i="3"/>
  <c r="W63" i="3" s="1"/>
  <c r="T44" i="3"/>
  <c r="S74" i="3"/>
  <c r="W74" i="3" s="1"/>
  <c r="R38" i="3"/>
  <c r="AA38" i="3"/>
  <c r="T57" i="3"/>
  <c r="W57" i="3" s="1"/>
  <c r="AA75" i="3"/>
  <c r="R75" i="3"/>
  <c r="AA31" i="3"/>
  <c r="R31" i="3"/>
  <c r="R89" i="3"/>
  <c r="AA89" i="3"/>
  <c r="S113" i="3"/>
  <c r="W113" i="3" s="1"/>
  <c r="S146" i="3"/>
  <c r="W146" i="3" s="1"/>
  <c r="S84" i="3"/>
  <c r="W84" i="3" s="1"/>
  <c r="AA84" i="3"/>
  <c r="R84" i="3"/>
  <c r="R108" i="3"/>
  <c r="AA108" i="3"/>
  <c r="S133" i="3"/>
  <c r="W133" i="3" s="1"/>
  <c r="S180" i="3"/>
  <c r="T165" i="3"/>
  <c r="W165" i="3" s="1"/>
  <c r="S207" i="3"/>
  <c r="W207" i="3" s="1"/>
  <c r="S143" i="3"/>
  <c r="W143" i="3" s="1"/>
  <c r="R143" i="3"/>
  <c r="AA143" i="3"/>
  <c r="T231" i="3"/>
  <c r="W231" i="3" s="1"/>
  <c r="S234" i="3"/>
  <c r="S265" i="3"/>
  <c r="W265" i="3" s="1"/>
  <c r="R53" i="3"/>
  <c r="AA53" i="3"/>
  <c r="S96" i="3"/>
  <c r="W96" i="3" s="1"/>
  <c r="S85" i="3"/>
  <c r="W85" i="3" s="1"/>
  <c r="R154" i="3"/>
  <c r="AA154" i="3"/>
  <c r="W200" i="3"/>
  <c r="R200" i="3"/>
  <c r="AA200" i="3"/>
  <c r="AA253" i="3"/>
  <c r="R253" i="3"/>
  <c r="W122" i="3"/>
  <c r="R233" i="3"/>
  <c r="AA233" i="3"/>
  <c r="S245" i="3"/>
  <c r="T269" i="3"/>
  <c r="W269" i="3" s="1"/>
  <c r="S279" i="3"/>
  <c r="W279" i="3" s="1"/>
  <c r="S294" i="3"/>
  <c r="S280" i="3"/>
  <c r="W311" i="3"/>
  <c r="W305" i="3"/>
  <c r="S296" i="3"/>
  <c r="W296" i="3" s="1"/>
  <c r="T274" i="3"/>
  <c r="T293" i="3"/>
  <c r="W293" i="3" s="1"/>
  <c r="W287" i="3"/>
  <c r="W309" i="3"/>
  <c r="R300" i="3"/>
  <c r="AA300" i="3"/>
  <c r="R291" i="3"/>
  <c r="AA291" i="3"/>
  <c r="R311" i="3"/>
  <c r="AA311" i="3"/>
  <c r="S300" i="3"/>
  <c r="T273" i="3"/>
  <c r="W273" i="3" s="1"/>
  <c r="R273" i="3"/>
  <c r="AA273" i="3"/>
  <c r="V286" i="3"/>
  <c r="R286" i="3"/>
  <c r="AA286" i="3"/>
  <c r="R271" i="3"/>
  <c r="AA271" i="3"/>
  <c r="T310" i="3"/>
  <c r="R310" i="3"/>
  <c r="AA310" i="3"/>
  <c r="V290" i="3"/>
  <c r="R290" i="3"/>
  <c r="AA290" i="3"/>
  <c r="AA266" i="3"/>
  <c r="R266" i="3"/>
  <c r="AA275" i="3"/>
  <c r="R275" i="3"/>
  <c r="T276" i="3"/>
  <c r="W276" i="3" s="1"/>
  <c r="R276" i="3"/>
  <c r="AA276" i="3"/>
  <c r="W303" i="3"/>
  <c r="T298" i="3"/>
  <c r="W298" i="3" s="1"/>
  <c r="R298" i="3"/>
  <c r="AA298" i="3"/>
  <c r="AA268" i="3"/>
  <c r="R268" i="3"/>
  <c r="V272" i="3"/>
  <c r="R272" i="3"/>
  <c r="AA272" i="3"/>
  <c r="R296" i="3"/>
  <c r="AA296" i="3"/>
  <c r="W267" i="3"/>
  <c r="R267" i="3"/>
  <c r="AA267" i="3"/>
  <c r="T281" i="3"/>
  <c r="R281" i="3"/>
  <c r="AA281" i="3"/>
  <c r="S286" i="3"/>
  <c r="S310" i="3"/>
  <c r="T308" i="3"/>
  <c r="W308" i="3" s="1"/>
  <c r="R308" i="3"/>
  <c r="AA308" i="3"/>
  <c r="T283" i="3"/>
  <c r="R283" i="3"/>
  <c r="AA283" i="3"/>
  <c r="R304" i="3"/>
  <c r="AA304" i="3"/>
  <c r="R305" i="3"/>
  <c r="AA305" i="3"/>
  <c r="AA307" i="3"/>
  <c r="R307" i="3"/>
  <c r="S268" i="3"/>
  <c r="T284" i="3"/>
  <c r="W284" i="3" s="1"/>
  <c r="R284" i="3"/>
  <c r="AA284" i="3"/>
  <c r="U292" i="3"/>
  <c r="W292" i="3" s="1"/>
  <c r="AA292" i="3"/>
  <c r="R292" i="3"/>
  <c r="AA303" i="3"/>
  <c r="R303" i="3"/>
  <c r="AA269" i="3"/>
  <c r="R269" i="3"/>
  <c r="R293" i="3"/>
  <c r="AA293" i="3"/>
  <c r="T288" i="3"/>
  <c r="W288" i="3" s="1"/>
  <c r="R288" i="3"/>
  <c r="AA288" i="3"/>
  <c r="AA299" i="3"/>
  <c r="R299" i="3"/>
  <c r="R270" i="3"/>
  <c r="AA270" i="3"/>
  <c r="V282" i="3"/>
  <c r="W282" i="3" s="1"/>
  <c r="R282" i="3"/>
  <c r="AA282" i="3"/>
  <c r="R301" i="3"/>
  <c r="AA301" i="3"/>
  <c r="V278" i="3"/>
  <c r="W278" i="3" s="1"/>
  <c r="R278" i="3"/>
  <c r="AA278" i="3"/>
  <c r="AA295" i="3"/>
  <c r="R295" i="3"/>
  <c r="V306" i="3"/>
  <c r="W306" i="3" s="1"/>
  <c r="R306" i="3"/>
  <c r="AA306" i="3"/>
  <c r="T285" i="3"/>
  <c r="W285" i="3" s="1"/>
  <c r="AA285" i="3"/>
  <c r="R285" i="3"/>
  <c r="S272" i="3"/>
  <c r="V280" i="3"/>
  <c r="R280" i="3"/>
  <c r="AA280" i="3"/>
  <c r="S299" i="3"/>
  <c r="W299" i="3" s="1"/>
  <c r="T300" i="3"/>
  <c r="T289" i="3"/>
  <c r="W289" i="3" s="1"/>
  <c r="AA289" i="3"/>
  <c r="R289" i="3"/>
  <c r="S270" i="3"/>
  <c r="W270" i="3" s="1"/>
  <c r="W297" i="3"/>
  <c r="AA297" i="3"/>
  <c r="R297" i="3"/>
  <c r="S271" i="3"/>
  <c r="W271" i="3" s="1"/>
  <c r="AA279" i="3"/>
  <c r="R279" i="3"/>
  <c r="V274" i="3"/>
  <c r="R274" i="3"/>
  <c r="AA274" i="3"/>
  <c r="S290" i="3"/>
  <c r="S301" i="3"/>
  <c r="W301" i="3" s="1"/>
  <c r="S266" i="3"/>
  <c r="V302" i="3"/>
  <c r="W302" i="3" s="1"/>
  <c r="R302" i="3"/>
  <c r="AA302" i="3"/>
  <c r="S275" i="3"/>
  <c r="W275" i="3" s="1"/>
  <c r="S283" i="3"/>
  <c r="S291" i="3"/>
  <c r="W291" i="3" s="1"/>
  <c r="S304" i="3"/>
  <c r="W304" i="3" s="1"/>
  <c r="T295" i="3"/>
  <c r="W295" i="3" s="1"/>
  <c r="S307" i="3"/>
  <c r="W307" i="3" s="1"/>
  <c r="T268" i="3"/>
  <c r="U277" i="3"/>
  <c r="R277" i="3"/>
  <c r="AA277" i="3"/>
  <c r="R309" i="3"/>
  <c r="AA309" i="3"/>
  <c r="U294" i="3"/>
  <c r="R294" i="3"/>
  <c r="AA294" i="3"/>
  <c r="AA287" i="3"/>
  <c r="R287" i="3"/>
  <c r="R313" i="3" l="1"/>
  <c r="V313" i="3"/>
  <c r="AA313" i="3"/>
  <c r="W347" i="3"/>
  <c r="W12" i="3"/>
  <c r="S313" i="3"/>
  <c r="W361" i="3"/>
  <c r="T313" i="3"/>
  <c r="T412" i="3" s="1"/>
  <c r="U420" i="3" s="1"/>
  <c r="X412" i="3"/>
  <c r="Y427" i="3" s="1"/>
  <c r="Z412" i="3"/>
  <c r="T410" i="3"/>
  <c r="S410" i="3"/>
  <c r="W355" i="3"/>
  <c r="AA410" i="3"/>
  <c r="W317" i="3"/>
  <c r="R410" i="3"/>
  <c r="R412" i="3" s="1"/>
  <c r="J420" i="3" s="1"/>
  <c r="Y420" i="3"/>
  <c r="Y419" i="3"/>
  <c r="X434" i="3" s="1"/>
  <c r="Z434" i="3" s="1"/>
  <c r="AA434" i="3" s="1"/>
  <c r="Y418" i="3"/>
  <c r="W209" i="3"/>
  <c r="W175" i="3"/>
  <c r="W55" i="3"/>
  <c r="W250" i="3"/>
  <c r="U412" i="3"/>
  <c r="U421" i="3" s="1"/>
  <c r="V412" i="3"/>
  <c r="U422" i="3" s="1"/>
  <c r="W256" i="3"/>
  <c r="Y425" i="3"/>
  <c r="W180" i="3"/>
  <c r="W177" i="3"/>
  <c r="W176" i="3"/>
  <c r="W174" i="3"/>
  <c r="W237" i="3"/>
  <c r="W234" i="3"/>
  <c r="W48" i="3"/>
  <c r="W44" i="3"/>
  <c r="W245" i="3"/>
  <c r="W244" i="3"/>
  <c r="W310" i="3"/>
  <c r="W294" i="3"/>
  <c r="W274" i="3"/>
  <c r="W272" i="3"/>
  <c r="W280" i="3"/>
  <c r="W290" i="3"/>
  <c r="W283" i="3"/>
  <c r="W286" i="3"/>
  <c r="W281" i="3"/>
  <c r="W300" i="3"/>
  <c r="W266" i="3"/>
  <c r="W268" i="3"/>
  <c r="W277" i="3"/>
  <c r="W410" i="3" l="1"/>
  <c r="W313" i="3"/>
  <c r="W412" i="3" s="1"/>
  <c r="J417" i="3" s="1"/>
  <c r="X443" i="3"/>
  <c r="Z443" i="3" s="1"/>
  <c r="S412" i="3"/>
  <c r="Y424" i="3"/>
  <c r="AA427" i="3" s="1"/>
  <c r="AA412" i="3"/>
  <c r="Y417" i="3" s="1"/>
  <c r="J419" i="3"/>
  <c r="R421" i="3"/>
  <c r="R422" i="3"/>
  <c r="R420" i="3"/>
  <c r="Y428" i="3"/>
  <c r="AA425" i="3"/>
  <c r="Y426" i="3"/>
  <c r="D430" i="3"/>
  <c r="D423" i="3"/>
  <c r="D421" i="3"/>
  <c r="D422" i="3"/>
  <c r="X439" i="3" s="1"/>
  <c r="D420" i="3"/>
  <c r="K418" i="3" l="1"/>
  <c r="K422" i="3"/>
  <c r="K420" i="3"/>
  <c r="K419" i="3"/>
  <c r="D417" i="3"/>
  <c r="J425" i="3"/>
  <c r="Y439" i="3"/>
  <c r="Z439" i="3" s="1"/>
  <c r="J421" i="3"/>
  <c r="K421" i="3" s="1"/>
  <c r="AA418" i="3"/>
  <c r="AA426" i="3"/>
  <c r="AA424" i="3" s="1"/>
  <c r="R419" i="3"/>
  <c r="R418" i="3"/>
  <c r="R423" i="3" s="1"/>
  <c r="S422" i="3"/>
  <c r="T422" i="3"/>
  <c r="S421" i="3"/>
  <c r="T421" i="3"/>
  <c r="T420" i="3"/>
  <c r="S420" i="3"/>
  <c r="AA419" i="3"/>
  <c r="AA420" i="3"/>
  <c r="K417" i="3" l="1"/>
  <c r="J424" i="3"/>
  <c r="D418" i="3"/>
  <c r="D419" i="3" l="1"/>
  <c r="T419" i="3"/>
  <c r="U418" i="3" l="1"/>
  <c r="S418" i="3"/>
  <c r="S419" i="3"/>
  <c r="T418" i="3"/>
  <c r="U419" i="3"/>
  <c r="D445" i="3" l="1"/>
  <c r="D446" i="3" s="1"/>
  <c r="D434" i="3"/>
  <c r="D435" i="3" s="1"/>
  <c r="D441" i="3"/>
  <c r="D442" i="3" s="1"/>
</calcChain>
</file>

<file path=xl/sharedStrings.xml><?xml version="1.0" encoding="utf-8"?>
<sst xmlns="http://schemas.openxmlformats.org/spreadsheetml/2006/main" count="2635" uniqueCount="583">
  <si>
    <t>Sub Bacia</t>
  </si>
  <si>
    <t>Rua</t>
  </si>
  <si>
    <t xml:space="preserve">    TRECHO</t>
  </si>
  <si>
    <t>COTA</t>
  </si>
  <si>
    <t>DIST.</t>
  </si>
  <si>
    <t>TUBO</t>
  </si>
  <si>
    <t>PROF</t>
  </si>
  <si>
    <t xml:space="preserve">Largura </t>
  </si>
  <si>
    <t>Envol</t>
  </si>
  <si>
    <t>VOLUME DE ESCAVAÇÃO</t>
  </si>
  <si>
    <t>Reaterro</t>
  </si>
  <si>
    <t>Escoramento</t>
  </si>
  <si>
    <t>Pavimentação</t>
  </si>
  <si>
    <t>Esgotam.</t>
  </si>
  <si>
    <t>ACESSÓRIOS</t>
  </si>
  <si>
    <t>Nº</t>
  </si>
  <si>
    <t>Acessórios</t>
  </si>
  <si>
    <t>Referência</t>
  </si>
  <si>
    <t>Terreno</t>
  </si>
  <si>
    <t>Coletor</t>
  </si>
  <si>
    <t>DN</t>
  </si>
  <si>
    <t>PV</t>
  </si>
  <si>
    <t>Média</t>
  </si>
  <si>
    <t>Areia</t>
  </si>
  <si>
    <t>PARCIAL (m3)</t>
  </si>
  <si>
    <t>Parcial</t>
  </si>
  <si>
    <t>Lençol</t>
  </si>
  <si>
    <t>Mont</t>
  </si>
  <si>
    <t>Jus</t>
  </si>
  <si>
    <t>(m)</t>
  </si>
  <si>
    <t>(mm)</t>
  </si>
  <si>
    <t>m3</t>
  </si>
  <si>
    <t>&lt; 1,5 m</t>
  </si>
  <si>
    <t>&gt;1,5&lt;3,0 m</t>
  </si>
  <si>
    <t>&gt;3,0&lt;4,5 m</t>
  </si>
  <si>
    <t>&lt; 4,5 m</t>
  </si>
  <si>
    <t>m2</t>
  </si>
  <si>
    <t>Tipo</t>
  </si>
  <si>
    <t>h</t>
  </si>
  <si>
    <t>PV e PI</t>
  </si>
  <si>
    <t>CP</t>
  </si>
  <si>
    <t>TL</t>
  </si>
  <si>
    <t>RESUMO DOS SERVIÇOS</t>
  </si>
  <si>
    <t>Serviços</t>
  </si>
  <si>
    <t>Quantidade</t>
  </si>
  <si>
    <t>Und</t>
  </si>
  <si>
    <t>Reposição Mat (m3)</t>
  </si>
  <si>
    <t>ASSENT. TUBUL. ( mm )</t>
  </si>
  <si>
    <t>ESCAV</t>
  </si>
  <si>
    <t>1ª Cat</t>
  </si>
  <si>
    <t>2ª Cat</t>
  </si>
  <si>
    <t>3ª Cat</t>
  </si>
  <si>
    <t>Mole</t>
  </si>
  <si>
    <t>PAVIM.  ( m2 )</t>
  </si>
  <si>
    <t>Total</t>
  </si>
  <si>
    <t>Diam.</t>
  </si>
  <si>
    <t>Comp.</t>
  </si>
  <si>
    <t>Volume</t>
  </si>
  <si>
    <t>Prof</t>
  </si>
  <si>
    <t>Qtd</t>
  </si>
  <si>
    <t>Transporte</t>
  </si>
  <si>
    <t>m3xkm</t>
  </si>
  <si>
    <t>&lt;1,5 Man</t>
  </si>
  <si>
    <t>Barro</t>
  </si>
  <si>
    <t>CX Passagem</t>
  </si>
  <si>
    <t>Espalhamento</t>
  </si>
  <si>
    <t>B. Brita</t>
  </si>
  <si>
    <t>&lt;1,5 Mec</t>
  </si>
  <si>
    <t>Asf</t>
  </si>
  <si>
    <t>Base p/ pavimentação</t>
  </si>
  <si>
    <t>Envol A.</t>
  </si>
  <si>
    <t>1,5 - 3,0</t>
  </si>
  <si>
    <t>Paral</t>
  </si>
  <si>
    <t>Sub-base</t>
  </si>
  <si>
    <t>3,0 - 4,5</t>
  </si>
  <si>
    <t>CBUQ = 2,4t/m3</t>
  </si>
  <si>
    <t>t</t>
  </si>
  <si>
    <t>Aterro</t>
  </si>
  <si>
    <t>&gt; 4,5</t>
  </si>
  <si>
    <t>Colchão de areia</t>
  </si>
  <si>
    <t>Pó Pedr.</t>
  </si>
  <si>
    <t>ESCORAMENTO (M2)</t>
  </si>
  <si>
    <t>Sinalização de transito</t>
  </si>
  <si>
    <t>m</t>
  </si>
  <si>
    <t>Sinalização diurna</t>
  </si>
  <si>
    <t>Cont</t>
  </si>
  <si>
    <t>Sinalização com placas</t>
  </si>
  <si>
    <t>und</t>
  </si>
  <si>
    <t>Desc</t>
  </si>
  <si>
    <t>Passadiço p/ pedestre</t>
  </si>
  <si>
    <t>Pont</t>
  </si>
  <si>
    <t>Travessia p/ veiculo</t>
  </si>
  <si>
    <t>Met</t>
  </si>
  <si>
    <t>Ensecadeira</t>
  </si>
  <si>
    <t>Carga e descarga de paralelepipedo</t>
  </si>
  <si>
    <t>Transporte de paralelepipedo</t>
  </si>
  <si>
    <t>Ensaio de compactação</t>
  </si>
  <si>
    <t>RECOMP. REDE DE ÁGUA</t>
  </si>
  <si>
    <t>Escavação</t>
  </si>
  <si>
    <t>Tubo dn 50</t>
  </si>
  <si>
    <t>Tubo dn 75</t>
  </si>
  <si>
    <t>Tubo dn 100</t>
  </si>
  <si>
    <t>RECOMP. LIGAÇÕES DE ÁGUA</t>
  </si>
  <si>
    <t>Recomposição de ligação</t>
  </si>
  <si>
    <t xml:space="preserve">un </t>
  </si>
  <si>
    <t>RECOMP. GALERIA TUBULAR</t>
  </si>
  <si>
    <t>Demolição de concreto</t>
  </si>
  <si>
    <t>Tubo dn 400</t>
  </si>
  <si>
    <t>Tubo dn 600</t>
  </si>
  <si>
    <t>Concreto</t>
  </si>
  <si>
    <t>OBS.:</t>
  </si>
  <si>
    <t>1 - LARGURA DA VALA: 1) Até 1,5m = DN Tubo + 0,6 m / 2) Até 2,0m = DN Tubo + 0,7 m / 3) Até 3,0m = DN Tubo + 0,8 m / 4) Até 4,0m = DN Tubo + 0,9 m / 5) Até 5,0m = DN Tubo + 1,0 m / 6) Acima 6,0m = DN Tubo + 1,1 m</t>
  </si>
  <si>
    <t>2 - ALTURA MÉDIA DE ESCAVAÇÃO:</t>
  </si>
  <si>
    <t>2.1 - RUA COM PARALELO: Cota do terreno da montante menos a cota do coletor da montante mais cota do terreno da jusante menos cota do coletor da jusante dividido por 2, mais altura do berço de areia = 0,10m e menos a demolição do paralelo = 0,10m</t>
  </si>
  <si>
    <t>2.2 - RUA COM ASFALTO: Cota do terreno da montante menos a cota do coletor da montante mais cota do terreno da jusante menos cota do coletor da jusante dividido por 2, mais altura do berço de areia = 0,10m e menos a demolição do asfalto = 0,05m</t>
  </si>
  <si>
    <t>2.3 - RUA COM BARRO: Cota do terreno da montante menos a cota do coletor da montante mais cota do terreno da jusante menos cota do coletor da jusante dividido por 2, mais altura do berço de areia = 0,10m</t>
  </si>
  <si>
    <t>Carga e descarga (Com 30% empolamento)</t>
  </si>
  <si>
    <t>TOTAL DAS  BACIAS</t>
  </si>
  <si>
    <t>SISTEMA DE ESGOTAMENTO SANITÁRIO DA BACIA DO PIAUÍ  - CONTRATO DE REPASSE: 197.775-16-2006</t>
  </si>
  <si>
    <t>T156</t>
  </si>
  <si>
    <t>T161</t>
  </si>
  <si>
    <t>T2</t>
  </si>
  <si>
    <t>T3</t>
  </si>
  <si>
    <t>T4</t>
  </si>
  <si>
    <t>T5</t>
  </si>
  <si>
    <t>T6</t>
  </si>
  <si>
    <t>T7</t>
  </si>
  <si>
    <t>T8</t>
  </si>
  <si>
    <t>PI</t>
  </si>
  <si>
    <t>barro</t>
  </si>
  <si>
    <t>T168</t>
  </si>
  <si>
    <t>T171</t>
  </si>
  <si>
    <t>T53</t>
  </si>
  <si>
    <t>T54</t>
  </si>
  <si>
    <t>T55</t>
  </si>
  <si>
    <t>T56</t>
  </si>
  <si>
    <t>T57</t>
  </si>
  <si>
    <t>T58</t>
  </si>
  <si>
    <t>T59</t>
  </si>
  <si>
    <t>T167</t>
  </si>
  <si>
    <t>T130</t>
  </si>
  <si>
    <t>T131</t>
  </si>
  <si>
    <t>T91</t>
  </si>
  <si>
    <t>T92</t>
  </si>
  <si>
    <t>T93</t>
  </si>
  <si>
    <t>T94</t>
  </si>
  <si>
    <t>T95</t>
  </si>
  <si>
    <t>T96</t>
  </si>
  <si>
    <t>T97</t>
  </si>
  <si>
    <t>T164</t>
  </si>
  <si>
    <t>T121</t>
  </si>
  <si>
    <t>T122</t>
  </si>
  <si>
    <t>T123</t>
  </si>
  <si>
    <t>T124</t>
  </si>
  <si>
    <t>T128</t>
  </si>
  <si>
    <t>T166</t>
  </si>
  <si>
    <t>T154</t>
  </si>
  <si>
    <t>T155</t>
  </si>
  <si>
    <t>asf</t>
  </si>
  <si>
    <t>T143</t>
  </si>
  <si>
    <t>T144</t>
  </si>
  <si>
    <t>T151</t>
  </si>
  <si>
    <t>T157</t>
  </si>
  <si>
    <t>T158</t>
  </si>
  <si>
    <t>T67</t>
  </si>
  <si>
    <t>T68</t>
  </si>
  <si>
    <t>T27</t>
  </si>
  <si>
    <t>T28</t>
  </si>
  <si>
    <t>T137</t>
  </si>
  <si>
    <t>T138</t>
  </si>
  <si>
    <t>T75</t>
  </si>
  <si>
    <t>T33</t>
  </si>
  <si>
    <t>T34</t>
  </si>
  <si>
    <t>T76</t>
  </si>
  <si>
    <t>T135</t>
  </si>
  <si>
    <t>T136</t>
  </si>
  <si>
    <t>T73</t>
  </si>
  <si>
    <t>T74</t>
  </si>
  <si>
    <t>T37</t>
  </si>
  <si>
    <t>T38</t>
  </si>
  <si>
    <t>T145</t>
  </si>
  <si>
    <t>T146</t>
  </si>
  <si>
    <t>T79</t>
  </si>
  <si>
    <t>T80</t>
  </si>
  <si>
    <t>T40</t>
  </si>
  <si>
    <t>T149</t>
  </si>
  <si>
    <t>T150</t>
  </si>
  <si>
    <t>T82</t>
  </si>
  <si>
    <t>T43</t>
  </si>
  <si>
    <t>T44</t>
  </si>
  <si>
    <t>T117</t>
  </si>
  <si>
    <t>T118</t>
  </si>
  <si>
    <t>T87</t>
  </si>
  <si>
    <t>T88</t>
  </si>
  <si>
    <t>T47</t>
  </si>
  <si>
    <t>T48</t>
  </si>
  <si>
    <t>T125</t>
  </si>
  <si>
    <t>T126</t>
  </si>
  <si>
    <t>T127</t>
  </si>
  <si>
    <t>T98</t>
  </si>
  <si>
    <t>T99</t>
  </si>
  <si>
    <t>T170</t>
  </si>
  <si>
    <t>T60</t>
  </si>
  <si>
    <t>T9</t>
  </si>
  <si>
    <t>T10</t>
  </si>
  <si>
    <t>T169</t>
  </si>
  <si>
    <t>T101</t>
  </si>
  <si>
    <t>T102</t>
  </si>
  <si>
    <t>T103</t>
  </si>
  <si>
    <t>T105</t>
  </si>
  <si>
    <t>T106</t>
  </si>
  <si>
    <t>T11</t>
  </si>
  <si>
    <t>T12</t>
  </si>
  <si>
    <t>T13</t>
  </si>
  <si>
    <t>T14</t>
  </si>
  <si>
    <t>T15</t>
  </si>
  <si>
    <t>T16</t>
  </si>
  <si>
    <t>T17</t>
  </si>
  <si>
    <t>T18</t>
  </si>
  <si>
    <t>T19</t>
  </si>
  <si>
    <t>T20</t>
  </si>
  <si>
    <t>T21</t>
  </si>
  <si>
    <t>T22</t>
  </si>
  <si>
    <t>T1</t>
  </si>
  <si>
    <t>T23</t>
  </si>
  <si>
    <t>T26</t>
  </si>
  <si>
    <t>paral</t>
  </si>
  <si>
    <t>T45</t>
  </si>
  <si>
    <t>T46</t>
  </si>
  <si>
    <t>T30</t>
  </si>
  <si>
    <t>T31</t>
  </si>
  <si>
    <t>T24</t>
  </si>
  <si>
    <t>T25</t>
  </si>
  <si>
    <t>T35</t>
  </si>
  <si>
    <t>T42</t>
  </si>
  <si>
    <t>T119</t>
  </si>
  <si>
    <t>T120</t>
  </si>
  <si>
    <t>T83</t>
  </si>
  <si>
    <t>T61</t>
  </si>
  <si>
    <t>T62</t>
  </si>
  <si>
    <t>T63</t>
  </si>
  <si>
    <t>T116</t>
  </si>
  <si>
    <t>T69</t>
  </si>
  <si>
    <t>T70</t>
  </si>
  <si>
    <t>T64</t>
  </si>
  <si>
    <t>T100</t>
  </si>
  <si>
    <t>T72</t>
  </si>
  <si>
    <t>T89</t>
  </si>
  <si>
    <t>T71</t>
  </si>
  <si>
    <t>T65</t>
  </si>
  <si>
    <t>T66</t>
  </si>
  <si>
    <t>T41</t>
  </si>
  <si>
    <t>T29</t>
  </si>
  <si>
    <t>T36</t>
  </si>
  <si>
    <t>Rua Antonio Vital da Silva</t>
  </si>
  <si>
    <t>SUB-BACIA 6</t>
  </si>
  <si>
    <t>Rua José Terto</t>
  </si>
  <si>
    <t>Lançamento 3</t>
  </si>
  <si>
    <t>Rua Deputado José Lúcio de Melo</t>
  </si>
  <si>
    <t>Praça Tertuliano Barbosa</t>
  </si>
  <si>
    <t>3A</t>
  </si>
  <si>
    <t>4A</t>
  </si>
  <si>
    <t xml:space="preserve">Rua Genézio Rodrigues </t>
  </si>
  <si>
    <t>Rua Fernando Antonio Pereira Ferreira</t>
  </si>
  <si>
    <t>Rua José Ferreira Barbosa</t>
  </si>
  <si>
    <t>23A</t>
  </si>
  <si>
    <t>Rua 16/54</t>
  </si>
  <si>
    <t>Rua 16/55</t>
  </si>
  <si>
    <t>Rua Prof. Benildo Barbosa Medeiros</t>
  </si>
  <si>
    <t>Rua São Roque</t>
  </si>
  <si>
    <t>Contínuo &lt;2,50</t>
  </si>
  <si>
    <t>53A</t>
  </si>
  <si>
    <t>52A</t>
  </si>
  <si>
    <t>54A</t>
  </si>
  <si>
    <t>214A</t>
  </si>
  <si>
    <t>194A</t>
  </si>
  <si>
    <t>207a</t>
  </si>
  <si>
    <t>T259</t>
  </si>
  <si>
    <t>T257</t>
  </si>
  <si>
    <t>T258</t>
  </si>
  <si>
    <t>T255</t>
  </si>
  <si>
    <t>T256</t>
  </si>
  <si>
    <t>T253</t>
  </si>
  <si>
    <t>T254</t>
  </si>
  <si>
    <t>T77</t>
  </si>
  <si>
    <t>T78</t>
  </si>
  <si>
    <t>T265</t>
  </si>
  <si>
    <t>T107</t>
  </si>
  <si>
    <t>T108</t>
  </si>
  <si>
    <t>T109</t>
  </si>
  <si>
    <t>T260</t>
  </si>
  <si>
    <t>T113</t>
  </si>
  <si>
    <t>T114</t>
  </si>
  <si>
    <t>T115</t>
  </si>
  <si>
    <t>T129</t>
  </si>
  <si>
    <t>T133</t>
  </si>
  <si>
    <t>T132</t>
  </si>
  <si>
    <t>T134</t>
  </si>
  <si>
    <t>T139</t>
  </si>
  <si>
    <t>T142</t>
  </si>
  <si>
    <t>T147</t>
  </si>
  <si>
    <t>T148</t>
  </si>
  <si>
    <t>T152</t>
  </si>
  <si>
    <t>T153</t>
  </si>
  <si>
    <t>T159</t>
  </si>
  <si>
    <t>T160</t>
  </si>
  <si>
    <t>T162</t>
  </si>
  <si>
    <t>T163</t>
  </si>
  <si>
    <t>T165</t>
  </si>
  <si>
    <t>T172</t>
  </si>
  <si>
    <t>T173</t>
  </si>
  <si>
    <t>T174</t>
  </si>
  <si>
    <t>T175</t>
  </si>
  <si>
    <t>T176</t>
  </si>
  <si>
    <t>T177</t>
  </si>
  <si>
    <t>T178</t>
  </si>
  <si>
    <t>T179</t>
  </si>
  <si>
    <t>T90</t>
  </si>
  <si>
    <t>T264</t>
  </si>
  <si>
    <t>T180</t>
  </si>
  <si>
    <t>T181</t>
  </si>
  <si>
    <t>T182</t>
  </si>
  <si>
    <t>T183</t>
  </si>
  <si>
    <t>T184</t>
  </si>
  <si>
    <t>T185</t>
  </si>
  <si>
    <t>T186</t>
  </si>
  <si>
    <t>T187</t>
  </si>
  <si>
    <t>T188</t>
  </si>
  <si>
    <t>T189</t>
  </si>
  <si>
    <t>T190</t>
  </si>
  <si>
    <t>T191</t>
  </si>
  <si>
    <t>T192</t>
  </si>
  <si>
    <t>T193</t>
  </si>
  <si>
    <t>T195</t>
  </si>
  <si>
    <t>T196</t>
  </si>
  <si>
    <t>T197</t>
  </si>
  <si>
    <t>T198</t>
  </si>
  <si>
    <t>T199</t>
  </si>
  <si>
    <t>T200</t>
  </si>
  <si>
    <t>T201</t>
  </si>
  <si>
    <t>T202</t>
  </si>
  <si>
    <t>T203</t>
  </si>
  <si>
    <t>T204</t>
  </si>
  <si>
    <t>T205</t>
  </si>
  <si>
    <t>T208</t>
  </si>
  <si>
    <t>T209</t>
  </si>
  <si>
    <t>T210</t>
  </si>
  <si>
    <t>T211</t>
  </si>
  <si>
    <t>T212</t>
  </si>
  <si>
    <t>T213</t>
  </si>
  <si>
    <t>T214</t>
  </si>
  <si>
    <t>T215</t>
  </si>
  <si>
    <t>T216</t>
  </si>
  <si>
    <t>T217</t>
  </si>
  <si>
    <t>T218</t>
  </si>
  <si>
    <t>T219</t>
  </si>
  <si>
    <t>T220</t>
  </si>
  <si>
    <t>T221</t>
  </si>
  <si>
    <t>T222</t>
  </si>
  <si>
    <t>T223</t>
  </si>
  <si>
    <t>T224</t>
  </si>
  <si>
    <t>T225</t>
  </si>
  <si>
    <t>T226</t>
  </si>
  <si>
    <t>T227</t>
  </si>
  <si>
    <t>T228</t>
  </si>
  <si>
    <t>T229</t>
  </si>
  <si>
    <t>T230</t>
  </si>
  <si>
    <t>T231</t>
  </si>
  <si>
    <t>T232</t>
  </si>
  <si>
    <t>T233</t>
  </si>
  <si>
    <t>T234</t>
  </si>
  <si>
    <t>T235</t>
  </si>
  <si>
    <t>T236</t>
  </si>
  <si>
    <t>T237</t>
  </si>
  <si>
    <t>T238</t>
  </si>
  <si>
    <t>T239</t>
  </si>
  <si>
    <t>T240</t>
  </si>
  <si>
    <t>T241</t>
  </si>
  <si>
    <t>T242</t>
  </si>
  <si>
    <t>T243</t>
  </si>
  <si>
    <t>T244</t>
  </si>
  <si>
    <t>T111</t>
  </si>
  <si>
    <t>T112</t>
  </si>
  <si>
    <t>T245</t>
  </si>
  <si>
    <t>T246</t>
  </si>
  <si>
    <t>T247</t>
  </si>
  <si>
    <t>T248</t>
  </si>
  <si>
    <t>T249</t>
  </si>
  <si>
    <t>T250</t>
  </si>
  <si>
    <t>T251</t>
  </si>
  <si>
    <t>T252</t>
  </si>
  <si>
    <t>T85</t>
  </si>
  <si>
    <t>T86</t>
  </si>
  <si>
    <t>T261</t>
  </si>
  <si>
    <t>T262</t>
  </si>
  <si>
    <t>T263</t>
  </si>
  <si>
    <t>T194</t>
  </si>
  <si>
    <t>T266</t>
  </si>
  <si>
    <t>T267</t>
  </si>
  <si>
    <t>T206</t>
  </si>
  <si>
    <t>T207</t>
  </si>
  <si>
    <t>T268</t>
  </si>
  <si>
    <t>Av. Ceci Cunha</t>
  </si>
  <si>
    <t>Rua Miguel Leite</t>
  </si>
  <si>
    <t>Rua Nossa Senhora da salete</t>
  </si>
  <si>
    <t>Rua Nossa Senhora do Rosario</t>
  </si>
  <si>
    <t>Rua Dois de Fevereiro</t>
  </si>
  <si>
    <t>Rua Firmino Leite</t>
  </si>
  <si>
    <t>Rua Antonio Petuba</t>
  </si>
  <si>
    <t>Rua Dom Pedro II</t>
  </si>
  <si>
    <t>Rua Nossa Senhora do "O"</t>
  </si>
  <si>
    <t>Rua Coracy Matta da Fonseca</t>
  </si>
  <si>
    <t>Rua Santa Rita</t>
  </si>
  <si>
    <t>Rua Marechal Deodoro da Fonseca</t>
  </si>
  <si>
    <t xml:space="preserve">Rua Sertanejo Alagoano </t>
  </si>
  <si>
    <t xml:space="preserve">Rua Aurelio Lima Pimentel </t>
  </si>
  <si>
    <t xml:space="preserve">Rua Manoel Barbosa Medeiros </t>
  </si>
  <si>
    <t xml:space="preserve">Rua José Ventura Oiveira </t>
  </si>
  <si>
    <t>Rua São Nicolau</t>
  </si>
  <si>
    <t>Rua santa Rita</t>
  </si>
  <si>
    <t>Rua Senador Rui Palmeira</t>
  </si>
  <si>
    <t>Rua José Afonso Maranhão</t>
  </si>
  <si>
    <t xml:space="preserve">Rua Maria Morena Gomes </t>
  </si>
  <si>
    <t>Rua João Francisco</t>
  </si>
  <si>
    <t>Rua Luiz Duarte</t>
  </si>
  <si>
    <t>Rua Juraci Camelo Santos</t>
  </si>
  <si>
    <t>Rua Santa Efigenia</t>
  </si>
  <si>
    <t>Rua Domingos Barbosa da Silva</t>
  </si>
  <si>
    <t>Rua Vereador Protasio Neto</t>
  </si>
  <si>
    <t>Rua Bela Vista</t>
  </si>
  <si>
    <t>Rua André Leão</t>
  </si>
  <si>
    <t>Rua Antonio de Oliveira melo</t>
  </si>
  <si>
    <t xml:space="preserve">Rua Cicero Torres </t>
  </si>
  <si>
    <t>Rua Antonio Torres</t>
  </si>
  <si>
    <t>Rua Antonio de Oliveira Melo</t>
  </si>
  <si>
    <t>Rua Pedro Oliveira</t>
  </si>
  <si>
    <t>Rua Cícero Torres</t>
  </si>
  <si>
    <t>Rua Nossa Senhora do Rosário</t>
  </si>
  <si>
    <t>Rua Vereador Antonio Juvino</t>
  </si>
  <si>
    <t>Rua Governador Silvetre Pericles</t>
  </si>
  <si>
    <t>Rua Macionilo Miguel da Silva</t>
  </si>
  <si>
    <t>Rua Geraldo Alexandre dos Santos</t>
  </si>
  <si>
    <t>Rua Antonio de Oliveira</t>
  </si>
  <si>
    <t>Rua Dacia Bezerra Cavalcante</t>
  </si>
  <si>
    <t xml:space="preserve">Rua Dois de Fevereiro </t>
  </si>
  <si>
    <t>`TL</t>
  </si>
  <si>
    <t>Rua Rubens Pedro da Silva</t>
  </si>
  <si>
    <t>Rua Antonio Oliveira Melo</t>
  </si>
  <si>
    <t>Rua Brasilia</t>
  </si>
  <si>
    <t>Rua Vereador José Ferreira Barbosa</t>
  </si>
  <si>
    <t>Rua Manoel Barbosa Medeiros</t>
  </si>
  <si>
    <t>Rua Antonio Juvino</t>
  </si>
  <si>
    <t>Rua Maria Morena Gomes</t>
  </si>
  <si>
    <t>RUA SÃO JUDAS TADEU</t>
  </si>
  <si>
    <t>RUA ERONDINO TAVARES DA SILVA</t>
  </si>
  <si>
    <t>RUA JOSÉ CARDOSO DA SILVA</t>
  </si>
  <si>
    <t>RUA MANOEL CAVALCANTE MALTA</t>
  </si>
  <si>
    <t>RUA ANTONIO BARBOSA DA SILVA</t>
  </si>
  <si>
    <t>171A</t>
  </si>
  <si>
    <t>RUA JOSÉ PEDRO DA SILVA</t>
  </si>
  <si>
    <t>RUA ADERVAL INACIO DA SILVA</t>
  </si>
  <si>
    <t>RUA PEDRO DE OLIVEIRA</t>
  </si>
  <si>
    <t>RUA BELA VISTA</t>
  </si>
  <si>
    <t>RUA ANDRÉ LEÃO</t>
  </si>
  <si>
    <t>RUA MARIA JULIA FERREIRA DE ALBUQUERQUE</t>
  </si>
  <si>
    <t>64A</t>
  </si>
  <si>
    <t>RUA SEM NOME</t>
  </si>
  <si>
    <t>RUA BENEDITO T. DA SILVA</t>
  </si>
  <si>
    <t>T338</t>
  </si>
  <si>
    <t>T320</t>
  </si>
  <si>
    <t>RUA COSTA RICA</t>
  </si>
  <si>
    <t>RUA MARIA OLIVEIRA LIMA</t>
  </si>
  <si>
    <t>RUA CORONEL ATAÍDE DE OLIVEIRA</t>
  </si>
  <si>
    <t>RUA ADÍLSON TORRES DE MELO</t>
  </si>
  <si>
    <t>RUA VALFRIDO OLIVEIRA LIMA</t>
  </si>
  <si>
    <t>RUA DURVAL PEREIRA DE MELO</t>
  </si>
  <si>
    <t>T286</t>
  </si>
  <si>
    <t>T288</t>
  </si>
  <si>
    <t>T285</t>
  </si>
  <si>
    <t>RUA ARÍZIO LOPES MARINHO</t>
  </si>
  <si>
    <t>RUA CICERO TORRES</t>
  </si>
  <si>
    <t>T287</t>
  </si>
  <si>
    <t>RUA PATROCÍNIO JOSÉ</t>
  </si>
  <si>
    <t xml:space="preserve">RUA MARIA FRANCISCA DOS SANTOS </t>
  </si>
  <si>
    <t>RUA SILVESTRE PERICLES</t>
  </si>
  <si>
    <t>RUA MARAVÍLHA</t>
  </si>
  <si>
    <t>Área</t>
  </si>
  <si>
    <t>Espessura</t>
  </si>
  <si>
    <t>Transporte do CBUQ bota fora</t>
  </si>
  <si>
    <t>Transporte do CBUQ da usina</t>
  </si>
  <si>
    <t>Toneladas</t>
  </si>
  <si>
    <t>RUA JOSÉ MAHEUS SOBRINHO</t>
  </si>
  <si>
    <t>RUA ADÉLIA GOMES SIQUEIRA</t>
  </si>
  <si>
    <t>Tubo dn 800</t>
  </si>
  <si>
    <t>Valor %</t>
  </si>
  <si>
    <t>Transporte Envoltória</t>
  </si>
  <si>
    <t>Remoção de rede em pvc diam. = 50 mm</t>
  </si>
  <si>
    <t>PREFEITUIRA MUNICIPAL DE ARAPIRACA</t>
  </si>
  <si>
    <t>Parel</t>
  </si>
  <si>
    <t>m3x7,7</t>
  </si>
  <si>
    <t>m3x24,4</t>
  </si>
  <si>
    <t>Descontínuo &lt;1,51 &gt;2,5</t>
  </si>
  <si>
    <t>pontaleteamento &lt;1,25 &gt;1,5</t>
  </si>
  <si>
    <t>61A</t>
  </si>
  <si>
    <t>Lançamento 2</t>
  </si>
  <si>
    <t>m3xKM100</t>
  </si>
  <si>
    <t>SUB-BACIA 11</t>
  </si>
  <si>
    <t>RUA PEDRO NUNES DE ALBUQUERQUE</t>
  </si>
  <si>
    <t>T1-1</t>
  </si>
  <si>
    <t>T1-2</t>
  </si>
  <si>
    <t>T1-3</t>
  </si>
  <si>
    <t>RUA JORGE DE MACENA</t>
  </si>
  <si>
    <t>RUA MARIA DO AMPARO</t>
  </si>
  <si>
    <t>T3-1</t>
  </si>
  <si>
    <t>RUA POSSIDONIO NUNES</t>
  </si>
  <si>
    <t>T2-1</t>
  </si>
  <si>
    <t>T2-2</t>
  </si>
  <si>
    <t>T1-4</t>
  </si>
  <si>
    <t>RUA MANOEL NUNES NETO</t>
  </si>
  <si>
    <t>T1-5</t>
  </si>
  <si>
    <t>T4-1</t>
  </si>
  <si>
    <t>T4-2</t>
  </si>
  <si>
    <t>T4-3</t>
  </si>
  <si>
    <t>RUA JOANA PEREIRA AZEVEDO</t>
  </si>
  <si>
    <t>T5-1</t>
  </si>
  <si>
    <t xml:space="preserve">TL </t>
  </si>
  <si>
    <t>RUA DOM JOÃO VI</t>
  </si>
  <si>
    <t>T1-6</t>
  </si>
  <si>
    <t>T1-7</t>
  </si>
  <si>
    <t>T1-8</t>
  </si>
  <si>
    <t>T1-9</t>
  </si>
  <si>
    <t>T1-10</t>
  </si>
  <si>
    <t>T5-2</t>
  </si>
  <si>
    <t>RUA GUANABARA</t>
  </si>
  <si>
    <t>T6-1</t>
  </si>
  <si>
    <t>T6-2</t>
  </si>
  <si>
    <t>T6-3</t>
  </si>
  <si>
    <t>T1-11</t>
  </si>
  <si>
    <t>RUA MANOEL FRANCISCO CAZUZA</t>
  </si>
  <si>
    <t>T1-12</t>
  </si>
  <si>
    <t>T1-13</t>
  </si>
  <si>
    <t>T1-14</t>
  </si>
  <si>
    <t>T1-15</t>
  </si>
  <si>
    <t>T9-2</t>
  </si>
  <si>
    <t>RUA DOMINGOS RODRIGUES</t>
  </si>
  <si>
    <t>RUA TEREZINHA PAULINO DA SILVA</t>
  </si>
  <si>
    <t>T7-1</t>
  </si>
  <si>
    <t>T7-2</t>
  </si>
  <si>
    <t>T7-3</t>
  </si>
  <si>
    <t>T8-1</t>
  </si>
  <si>
    <t>RUA NATALÍCIO COSTA NUNES</t>
  </si>
  <si>
    <t>RUA SEBATIÃO GUIMARÃES GOMES</t>
  </si>
  <si>
    <t>RUA MARIA ENEDINA DA COSTA SILVA</t>
  </si>
  <si>
    <t>RUA PROFESSOR HUMBERTO ALVES LEITE</t>
  </si>
  <si>
    <t>T12-1</t>
  </si>
  <si>
    <t>T11-1</t>
  </si>
  <si>
    <t>T10-1</t>
  </si>
  <si>
    <t>T9-1</t>
  </si>
  <si>
    <t>Existente</t>
  </si>
  <si>
    <t>RUA JOSÉ VIEIRA DA SILVA</t>
  </si>
  <si>
    <t>T1-16</t>
  </si>
  <si>
    <t>RUA TEODORA PEREIRA</t>
  </si>
  <si>
    <t>T1-17</t>
  </si>
  <si>
    <t>T1-18</t>
  </si>
  <si>
    <t>RUA MARIA VICENCIA DE ALBUQUERQUE</t>
  </si>
  <si>
    <t>RUA RICARDO</t>
  </si>
  <si>
    <t>T1-19</t>
  </si>
  <si>
    <t>T1-20</t>
  </si>
  <si>
    <t>AVENIDA PETRONIO PORTELA</t>
  </si>
  <si>
    <t>T1-21</t>
  </si>
  <si>
    <t>T1-22</t>
  </si>
  <si>
    <t>T1-23</t>
  </si>
  <si>
    <t>RUA MARINETE FRANCISCA NUNES</t>
  </si>
  <si>
    <t>T8-2</t>
  </si>
  <si>
    <t>RUA NATALICI</t>
  </si>
  <si>
    <t>RUA LUZIA PEREIRA DO SANTOS</t>
  </si>
  <si>
    <t>T2-3</t>
  </si>
  <si>
    <t>RUA CARMELITA NUNES ALBUQUERQUE</t>
  </si>
  <si>
    <t>Total :</t>
  </si>
  <si>
    <t>CENTRO ADMINISTRATIVO ANTÔNIO ROCHA</t>
  </si>
  <si>
    <t>MEMÓRIA DE CÁLCULO REDE COLETORA  - SUB BACIA 11</t>
  </si>
  <si>
    <t>MEMÓRIA DE CÁLCULO REDE COLETORA SUB BACIA 06 E 07</t>
  </si>
  <si>
    <t>SECRETARIA MUNICIPAL DE INFRAESTRUTURA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</si>
</sst>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_(* #,##0.00_);_(* \(#,##0.00\);_(* &quot;-&quot;??_);_(@_)"/>
    <numFmt numFmtId="165" formatCode="0.0"/>
    <numFmt numFmtId="166" formatCode="0.00\ &quot;m&quot;"/>
    <numFmt numFmtId="167" formatCode="&quot;T&quot;0"/>
    <numFmt numFmtId="168" formatCode="_(* #,##0_);_(* \(#,##0\);_(* &quot;-&quot;??_);_(@_)"/>
    <numFmt numFmtId="169" formatCode="0.000"/>
    <numFmt numFmtId="170" formatCode="0.0%"/>
    <numFmt numFmtId="171" formatCode="_-* #,##0.000_-;\-* #,##0.000_-;_-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5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9"/>
      <name val="Arial"/>
      <family val="2"/>
    </font>
    <font>
      <sz val="11"/>
      <name val="Calibri"/>
      <family val="2"/>
      <scheme val="minor"/>
    </font>
    <font>
      <b/>
      <sz val="11"/>
      <name val="Times New Roman"/>
      <family val="1"/>
    </font>
    <font>
      <sz val="10"/>
      <color rgb="FFFF0000"/>
      <name val="Arial"/>
      <family val="2"/>
    </font>
    <font>
      <b/>
      <sz val="10"/>
      <name val="Times New Roman"/>
      <family val="1"/>
    </font>
    <font>
      <b/>
      <sz val="10"/>
      <color rgb="FFFF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3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hair">
        <color theme="0" tint="-0.34998626667073579"/>
      </left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</borders>
  <cellStyleXfs count="7">
    <xf numFmtId="0" fontId="0" fillId="0" borderId="0"/>
    <xf numFmtId="0" fontId="2" fillId="0" borderId="0"/>
    <xf numFmtId="43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85">
    <xf numFmtId="0" fontId="0" fillId="0" borderId="0" xfId="0"/>
    <xf numFmtId="0" fontId="2" fillId="0" borderId="0" xfId="1" applyAlignment="1">
      <alignment horizontal="center"/>
    </xf>
    <xf numFmtId="0" fontId="3" fillId="0" borderId="0" xfId="1" applyFont="1" applyAlignment="1">
      <alignment horizontal="center"/>
    </xf>
    <xf numFmtId="0" fontId="3" fillId="0" borderId="0" xfId="1" applyFont="1"/>
    <xf numFmtId="0" fontId="2" fillId="0" borderId="0" xfId="1"/>
    <xf numFmtId="43" fontId="2" fillId="0" borderId="0" xfId="2" applyFont="1"/>
    <xf numFmtId="0" fontId="4" fillId="0" borderId="0" xfId="1" applyFont="1"/>
    <xf numFmtId="165" fontId="2" fillId="0" borderId="0" xfId="1" applyNumberFormat="1"/>
    <xf numFmtId="0" fontId="4" fillId="0" borderId="0" xfId="1" applyFont="1" applyAlignment="1">
      <alignment horizontal="left" vertical="center"/>
    </xf>
    <xf numFmtId="2" fontId="4" fillId="3" borderId="1" xfId="1" applyNumberFormat="1" applyFont="1" applyFill="1" applyBorder="1" applyAlignment="1">
      <alignment horizontal="center"/>
    </xf>
    <xf numFmtId="43" fontId="4" fillId="3" borderId="1" xfId="2" applyFont="1" applyFill="1" applyBorder="1" applyAlignment="1">
      <alignment horizontal="center"/>
    </xf>
    <xf numFmtId="2" fontId="4" fillId="3" borderId="1" xfId="1" applyNumberFormat="1" applyFont="1" applyFill="1" applyBorder="1" applyAlignment="1">
      <alignment horizontal="left"/>
    </xf>
    <xf numFmtId="166" fontId="4" fillId="3" borderId="1" xfId="1" applyNumberFormat="1" applyFont="1" applyFill="1" applyBorder="1"/>
    <xf numFmtId="9" fontId="4" fillId="3" borderId="1" xfId="1" applyNumberFormat="1" applyFont="1" applyFill="1" applyBorder="1" applyAlignment="1">
      <alignment horizontal="center"/>
    </xf>
    <xf numFmtId="2" fontId="4" fillId="3" borderId="1" xfId="3" applyNumberFormat="1" applyFont="1" applyFill="1" applyBorder="1" applyAlignment="1">
      <alignment horizontal="center"/>
    </xf>
    <xf numFmtId="0" fontId="4" fillId="2" borderId="1" xfId="1" applyFont="1" applyFill="1" applyBorder="1" applyAlignment="1">
      <alignment horizontal="center"/>
    </xf>
    <xf numFmtId="164" fontId="2" fillId="0" borderId="0" xfId="1" applyNumberFormat="1" applyAlignment="1">
      <alignment horizontal="center"/>
    </xf>
    <xf numFmtId="168" fontId="2" fillId="0" borderId="0" xfId="1" applyNumberFormat="1"/>
    <xf numFmtId="0" fontId="4" fillId="5" borderId="3" xfId="1" applyFont="1" applyFill="1" applyBorder="1"/>
    <xf numFmtId="3" fontId="4" fillId="5" borderId="4" xfId="1" applyNumberFormat="1" applyFont="1" applyFill="1" applyBorder="1" applyAlignment="1">
      <alignment horizontal="center"/>
    </xf>
    <xf numFmtId="3" fontId="4" fillId="5" borderId="4" xfId="1" applyNumberFormat="1" applyFont="1" applyFill="1" applyBorder="1"/>
    <xf numFmtId="43" fontId="4" fillId="5" borderId="4" xfId="2" applyFont="1" applyFill="1" applyBorder="1"/>
    <xf numFmtId="4" fontId="2" fillId="0" borderId="0" xfId="1" applyNumberFormat="1" applyAlignment="1">
      <alignment horizontal="center"/>
    </xf>
    <xf numFmtId="4" fontId="2" fillId="0" borderId="0" xfId="1" applyNumberFormat="1"/>
    <xf numFmtId="0" fontId="4" fillId="6" borderId="0" xfId="1" applyFont="1" applyFill="1" applyAlignment="1">
      <alignment horizontal="left" vertical="center"/>
    </xf>
    <xf numFmtId="0" fontId="2" fillId="6" borderId="0" xfId="1" applyFill="1"/>
    <xf numFmtId="43" fontId="2" fillId="6" borderId="0" xfId="2" applyFont="1" applyFill="1"/>
    <xf numFmtId="43" fontId="4" fillId="7" borderId="6" xfId="2" applyFont="1" applyFill="1" applyBorder="1" applyAlignment="1">
      <alignment horizontal="center"/>
    </xf>
    <xf numFmtId="164" fontId="4" fillId="8" borderId="6" xfId="4" applyFont="1" applyFill="1" applyBorder="1" applyAlignment="1">
      <alignment horizontal="center" vertical="center" wrapText="1"/>
    </xf>
    <xf numFmtId="2" fontId="4" fillId="8" borderId="7" xfId="1" applyNumberFormat="1" applyFont="1" applyFill="1" applyBorder="1" applyAlignment="1">
      <alignment horizontal="center" vertical="center" wrapText="1"/>
    </xf>
    <xf numFmtId="1" fontId="4" fillId="8" borderId="7" xfId="1" applyNumberFormat="1" applyFont="1" applyFill="1" applyBorder="1" applyAlignment="1">
      <alignment horizontal="center" vertical="center" wrapText="1"/>
    </xf>
    <xf numFmtId="1" fontId="4" fillId="0" borderId="7" xfId="1" applyNumberFormat="1" applyFont="1" applyBorder="1" applyAlignment="1">
      <alignment horizontal="center" vertical="center" wrapText="1"/>
    </xf>
    <xf numFmtId="1" fontId="4" fillId="0" borderId="6" xfId="1" applyNumberFormat="1" applyFont="1" applyBorder="1" applyAlignment="1">
      <alignment horizontal="center" vertical="center" wrapText="1"/>
    </xf>
    <xf numFmtId="168" fontId="2" fillId="0" borderId="3" xfId="4" applyNumberFormat="1" applyBorder="1" applyAlignment="1">
      <alignment horizontal="center" vertical="center" wrapText="1"/>
    </xf>
    <xf numFmtId="43" fontId="2" fillId="0" borderId="9" xfId="2" applyFont="1" applyBorder="1"/>
    <xf numFmtId="1" fontId="4" fillId="0" borderId="9" xfId="1" applyNumberFormat="1" applyFont="1" applyBorder="1" applyAlignment="1">
      <alignment horizontal="left" vertical="center" wrapText="1"/>
    </xf>
    <xf numFmtId="1" fontId="4" fillId="0" borderId="9" xfId="1" applyNumberFormat="1" applyFont="1" applyBorder="1" applyAlignment="1">
      <alignment horizontal="center" vertical="center" wrapText="1"/>
    </xf>
    <xf numFmtId="164" fontId="7" fillId="0" borderId="7" xfId="4" applyFont="1" applyBorder="1" applyAlignment="1">
      <alignment vertical="center" wrapText="1"/>
    </xf>
    <xf numFmtId="164" fontId="2" fillId="0" borderId="9" xfId="4" applyBorder="1"/>
    <xf numFmtId="2" fontId="4" fillId="0" borderId="6" xfId="1" applyNumberFormat="1" applyFont="1" applyBorder="1" applyAlignment="1">
      <alignment horizontal="center" vertical="center" wrapText="1"/>
    </xf>
    <xf numFmtId="164" fontId="7" fillId="0" borderId="9" xfId="4" applyFont="1" applyBorder="1" applyAlignment="1">
      <alignment vertical="center" wrapText="1"/>
    </xf>
    <xf numFmtId="164" fontId="7" fillId="0" borderId="9" xfId="4" applyFont="1" applyBorder="1" applyAlignment="1">
      <alignment horizontal="center" vertical="center" wrapText="1"/>
    </xf>
    <xf numFmtId="2" fontId="4" fillId="0" borderId="0" xfId="1" applyNumberFormat="1" applyFont="1" applyAlignment="1">
      <alignment horizontal="center" vertical="center" wrapText="1"/>
    </xf>
    <xf numFmtId="164" fontId="2" fillId="0" borderId="0" xfId="1" applyNumberFormat="1"/>
    <xf numFmtId="0" fontId="5" fillId="2" borderId="1" xfId="1" applyFont="1" applyFill="1" applyBorder="1" applyAlignment="1">
      <alignment horizontal="center"/>
    </xf>
    <xf numFmtId="43" fontId="5" fillId="2" borderId="1" xfId="2" applyFont="1" applyFill="1" applyBorder="1" applyAlignment="1">
      <alignment horizontal="center"/>
    </xf>
    <xf numFmtId="0" fontId="2" fillId="4" borderId="0" xfId="1" applyFill="1" applyAlignment="1">
      <alignment horizontal="center"/>
    </xf>
    <xf numFmtId="164" fontId="2" fillId="0" borderId="9" xfId="6" applyFont="1" applyBorder="1" applyAlignment="1">
      <alignment vertical="center" wrapText="1"/>
    </xf>
    <xf numFmtId="164" fontId="2" fillId="0" borderId="7" xfId="6" applyFont="1" applyBorder="1" applyAlignment="1">
      <alignment vertical="center" wrapText="1"/>
    </xf>
    <xf numFmtId="164" fontId="2" fillId="0" borderId="9" xfId="6" applyFont="1" applyBorder="1"/>
    <xf numFmtId="167" fontId="0" fillId="0" borderId="1" xfId="4" applyNumberFormat="1" applyFont="1" applyBorder="1" applyAlignment="1">
      <alignment horizontal="center"/>
    </xf>
    <xf numFmtId="164" fontId="2" fillId="0" borderId="1" xfId="4" applyBorder="1" applyAlignment="1">
      <alignment horizontal="center"/>
    </xf>
    <xf numFmtId="164" fontId="2" fillId="0" borderId="1" xfId="4" applyBorder="1"/>
    <xf numFmtId="43" fontId="2" fillId="0" borderId="1" xfId="2" applyFont="1" applyBorder="1" applyAlignment="1">
      <alignment horizontal="center" vertical="center"/>
    </xf>
    <xf numFmtId="0" fontId="2" fillId="0" borderId="2" xfId="1" applyBorder="1" applyAlignment="1">
      <alignment horizontal="center"/>
    </xf>
    <xf numFmtId="164" fontId="2" fillId="0" borderId="2" xfId="4" applyBorder="1" applyAlignment="1">
      <alignment horizontal="center"/>
    </xf>
    <xf numFmtId="168" fontId="2" fillId="0" borderId="1" xfId="4" applyNumberFormat="1" applyBorder="1" applyAlignment="1">
      <alignment horizontal="center"/>
    </xf>
    <xf numFmtId="0" fontId="2" fillId="0" borderId="0" xfId="1" quotePrefix="1"/>
    <xf numFmtId="164" fontId="2" fillId="6" borderId="0" xfId="1" applyNumberFormat="1" applyFill="1"/>
    <xf numFmtId="2" fontId="0" fillId="0" borderId="12" xfId="1" applyNumberFormat="1" applyFont="1" applyBorder="1" applyAlignment="1">
      <alignment horizontal="left"/>
    </xf>
    <xf numFmtId="0" fontId="4" fillId="3" borderId="13" xfId="1" applyFont="1" applyFill="1" applyBorder="1" applyAlignment="1">
      <alignment horizontal="center"/>
    </xf>
    <xf numFmtId="0" fontId="4" fillId="2" borderId="14" xfId="1" applyFont="1" applyFill="1" applyBorder="1"/>
    <xf numFmtId="43" fontId="2" fillId="0" borderId="0" xfId="1" applyNumberFormat="1"/>
    <xf numFmtId="169" fontId="2" fillId="0" borderId="1" xfId="6" applyNumberFormat="1" applyFont="1" applyBorder="1" applyAlignment="1">
      <alignment horizontal="center"/>
    </xf>
    <xf numFmtId="169" fontId="5" fillId="2" borderId="1" xfId="6" applyNumberFormat="1" applyFont="1" applyFill="1" applyBorder="1" applyAlignment="1">
      <alignment horizontal="center"/>
    </xf>
    <xf numFmtId="164" fontId="2" fillId="0" borderId="0" xfId="6" applyFont="1"/>
    <xf numFmtId="169" fontId="4" fillId="3" borderId="6" xfId="1" applyNumberFormat="1" applyFont="1" applyFill="1" applyBorder="1" applyAlignment="1">
      <alignment horizontal="center" vertical="center" wrapText="1"/>
    </xf>
    <xf numFmtId="0" fontId="4" fillId="7" borderId="6" xfId="1" applyFont="1" applyFill="1" applyBorder="1" applyAlignment="1">
      <alignment horizontal="center"/>
    </xf>
    <xf numFmtId="3" fontId="0" fillId="0" borderId="1" xfId="4" applyNumberFormat="1" applyFont="1" applyBorder="1" applyAlignment="1">
      <alignment horizontal="center"/>
    </xf>
    <xf numFmtId="3" fontId="4" fillId="2" borderId="1" xfId="6" applyNumberFormat="1" applyFont="1" applyFill="1" applyBorder="1"/>
    <xf numFmtId="9" fontId="2" fillId="0" borderId="0" xfId="1" applyNumberFormat="1"/>
    <xf numFmtId="10" fontId="2" fillId="0" borderId="7" xfId="3" applyNumberFormat="1" applyBorder="1" applyAlignment="1">
      <alignment horizontal="center"/>
    </xf>
    <xf numFmtId="10" fontId="2" fillId="0" borderId="9" xfId="3" applyNumberFormat="1" applyBorder="1" applyAlignment="1">
      <alignment horizontal="center"/>
    </xf>
    <xf numFmtId="4" fontId="8" fillId="0" borderId="7" xfId="1" applyNumberFormat="1" applyFont="1" applyBorder="1" applyAlignment="1">
      <alignment horizontal="center"/>
    </xf>
    <xf numFmtId="170" fontId="2" fillId="0" borderId="8" xfId="3" applyNumberFormat="1" applyBorder="1" applyAlignment="1">
      <alignment horizontal="center"/>
    </xf>
    <xf numFmtId="170" fontId="2" fillId="0" borderId="7" xfId="3" applyNumberFormat="1" applyBorder="1" applyAlignment="1">
      <alignment horizontal="center"/>
    </xf>
    <xf numFmtId="164" fontId="2" fillId="0" borderId="7" xfId="4" applyBorder="1" applyAlignment="1">
      <alignment vertical="center" wrapText="1"/>
    </xf>
    <xf numFmtId="0" fontId="8" fillId="0" borderId="9" xfId="1" applyFont="1" applyBorder="1" applyAlignment="1">
      <alignment horizontal="center"/>
    </xf>
    <xf numFmtId="164" fontId="2" fillId="0" borderId="9" xfId="4" applyBorder="1" applyAlignment="1">
      <alignment vertical="center" wrapText="1"/>
    </xf>
    <xf numFmtId="168" fontId="2" fillId="0" borderId="6" xfId="4" applyNumberFormat="1" applyBorder="1" applyAlignment="1">
      <alignment horizontal="center" vertical="center" wrapText="1"/>
    </xf>
    <xf numFmtId="164" fontId="2" fillId="0" borderId="0" xfId="4" applyAlignment="1">
      <alignment horizontal="center" vertical="center" wrapText="1"/>
    </xf>
    <xf numFmtId="0" fontId="2" fillId="0" borderId="9" xfId="1" applyBorder="1" applyAlignment="1">
      <alignment horizontal="center"/>
    </xf>
    <xf numFmtId="14" fontId="2" fillId="0" borderId="0" xfId="1" applyNumberFormat="1"/>
    <xf numFmtId="0" fontId="2" fillId="0" borderId="0" xfId="1" applyAlignment="1">
      <alignment horizontal="right"/>
    </xf>
    <xf numFmtId="2" fontId="0" fillId="0" borderId="12" xfId="1" applyNumberFormat="1" applyFont="1" applyBorder="1" applyAlignment="1">
      <alignment horizontal="left" wrapText="1"/>
    </xf>
    <xf numFmtId="0" fontId="5" fillId="2" borderId="1" xfId="1" applyFont="1" applyFill="1" applyBorder="1" applyAlignment="1">
      <alignment horizontal="center" wrapText="1"/>
    </xf>
    <xf numFmtId="0" fontId="2" fillId="0" borderId="1" xfId="6" applyNumberFormat="1" applyFont="1" applyBorder="1" applyAlignment="1">
      <alignment horizontal="center"/>
    </xf>
    <xf numFmtId="0" fontId="2" fillId="0" borderId="1" xfId="4" applyNumberFormat="1" applyBorder="1"/>
    <xf numFmtId="2" fontId="2" fillId="0" borderId="1" xfId="4" applyNumberFormat="1" applyBorder="1"/>
    <xf numFmtId="1" fontId="2" fillId="0" borderId="1" xfId="2" applyNumberFormat="1" applyFont="1" applyBorder="1" applyAlignment="1">
      <alignment horizontal="center"/>
    </xf>
    <xf numFmtId="0" fontId="4" fillId="0" borderId="0" xfId="1" applyFont="1" applyAlignment="1">
      <alignment horizontal="center"/>
    </xf>
    <xf numFmtId="164" fontId="4" fillId="2" borderId="1" xfId="6" applyFont="1" applyFill="1" applyBorder="1"/>
    <xf numFmtId="164" fontId="4" fillId="2" borderId="1" xfId="6" applyFont="1" applyFill="1" applyBorder="1" applyAlignment="1">
      <alignment horizontal="center"/>
    </xf>
    <xf numFmtId="169" fontId="2" fillId="0" borderId="0" xfId="1" applyNumberFormat="1"/>
    <xf numFmtId="169" fontId="5" fillId="2" borderId="1" xfId="1" applyNumberFormat="1" applyFont="1" applyFill="1" applyBorder="1" applyAlignment="1">
      <alignment horizontal="center"/>
    </xf>
    <xf numFmtId="169" fontId="4" fillId="3" borderId="1" xfId="1" applyNumberFormat="1" applyFont="1" applyFill="1" applyBorder="1" applyAlignment="1">
      <alignment horizontal="center"/>
    </xf>
    <xf numFmtId="169" fontId="4" fillId="2" borderId="1" xfId="6" applyNumberFormat="1" applyFont="1" applyFill="1" applyBorder="1" applyAlignment="1">
      <alignment horizontal="center"/>
    </xf>
    <xf numFmtId="169" fontId="4" fillId="5" borderId="4" xfId="1" applyNumberFormat="1" applyFont="1" applyFill="1" applyBorder="1" applyAlignment="1">
      <alignment horizontal="center"/>
    </xf>
    <xf numFmtId="169" fontId="2" fillId="6" borderId="0" xfId="1" applyNumberFormat="1" applyFill="1"/>
    <xf numFmtId="169" fontId="4" fillId="0" borderId="7" xfId="1" applyNumberFormat="1" applyFont="1" applyBorder="1" applyAlignment="1">
      <alignment horizontal="left" vertical="center" wrapText="1"/>
    </xf>
    <xf numFmtId="169" fontId="4" fillId="0" borderId="9" xfId="1" applyNumberFormat="1" applyFont="1" applyBorder="1" applyAlignment="1">
      <alignment horizontal="left" vertical="center" wrapText="1"/>
    </xf>
    <xf numFmtId="169" fontId="2" fillId="0" borderId="0" xfId="5" applyNumberFormat="1"/>
    <xf numFmtId="169" fontId="6" fillId="0" borderId="0" xfId="1" applyNumberFormat="1" applyFont="1"/>
    <xf numFmtId="169" fontId="4" fillId="5" borderId="4" xfId="6" applyNumberFormat="1" applyFont="1" applyFill="1" applyBorder="1" applyAlignment="1">
      <alignment horizontal="center"/>
    </xf>
    <xf numFmtId="169" fontId="5" fillId="5" borderId="5" xfId="6" applyNumberFormat="1" applyFont="1" applyFill="1" applyBorder="1" applyAlignment="1">
      <alignment horizontal="center"/>
    </xf>
    <xf numFmtId="2" fontId="8" fillId="0" borderId="12" xfId="1" applyNumberFormat="1" applyFont="1" applyBorder="1" applyAlignment="1">
      <alignment horizontal="left"/>
    </xf>
    <xf numFmtId="168" fontId="2" fillId="0" borderId="9" xfId="4" applyNumberFormat="1" applyBorder="1" applyAlignment="1">
      <alignment vertical="center" wrapText="1"/>
    </xf>
    <xf numFmtId="0" fontId="4" fillId="0" borderId="6" xfId="1" applyFont="1" applyBorder="1" applyAlignment="1">
      <alignment horizontal="center"/>
    </xf>
    <xf numFmtId="164" fontId="2" fillId="0" borderId="6" xfId="1" applyNumberFormat="1" applyBorder="1"/>
    <xf numFmtId="0" fontId="2" fillId="0" borderId="6" xfId="1" applyBorder="1"/>
    <xf numFmtId="43" fontId="4" fillId="0" borderId="6" xfId="1" applyNumberFormat="1" applyFont="1" applyBorder="1"/>
    <xf numFmtId="2" fontId="2" fillId="0" borderId="6" xfId="1" applyNumberFormat="1" applyBorder="1"/>
    <xf numFmtId="164" fontId="9" fillId="0" borderId="6" xfId="6" applyFont="1" applyBorder="1" applyAlignment="1">
      <alignment horizontal="center" vertical="center" wrapText="1"/>
    </xf>
    <xf numFmtId="164" fontId="4" fillId="5" borderId="6" xfId="6" applyFont="1" applyFill="1" applyBorder="1" applyAlignment="1">
      <alignment horizontal="center"/>
    </xf>
    <xf numFmtId="164" fontId="4" fillId="5" borderId="3" xfId="6" applyFont="1" applyFill="1" applyBorder="1" applyAlignment="1">
      <alignment horizontal="center"/>
    </xf>
    <xf numFmtId="164" fontId="4" fillId="5" borderId="4" xfId="6" applyFont="1" applyFill="1" applyBorder="1" applyAlignment="1">
      <alignment horizontal="center"/>
    </xf>
    <xf numFmtId="164" fontId="4" fillId="5" borderId="5" xfId="6" applyFont="1" applyFill="1" applyBorder="1" applyAlignment="1">
      <alignment horizontal="center"/>
    </xf>
    <xf numFmtId="43" fontId="10" fillId="0" borderId="7" xfId="2" applyFont="1" applyBorder="1"/>
    <xf numFmtId="43" fontId="10" fillId="0" borderId="9" xfId="2" applyFont="1" applyBorder="1"/>
    <xf numFmtId="171" fontId="10" fillId="0" borderId="9" xfId="2" applyNumberFormat="1" applyFont="1" applyBorder="1"/>
    <xf numFmtId="0" fontId="0" fillId="0" borderId="9" xfId="1" applyFont="1" applyBorder="1" applyAlignment="1">
      <alignment horizontal="center"/>
    </xf>
    <xf numFmtId="0" fontId="2" fillId="0" borderId="15" xfId="1" applyBorder="1"/>
    <xf numFmtId="0" fontId="2" fillId="0" borderId="15" xfId="1" applyBorder="1" applyAlignment="1">
      <alignment horizontal="center" vertical="center"/>
    </xf>
    <xf numFmtId="0" fontId="2" fillId="0" borderId="15" xfId="1" applyBorder="1" applyAlignment="1">
      <alignment vertical="center"/>
    </xf>
    <xf numFmtId="164" fontId="0" fillId="0" borderId="15" xfId="6" applyFont="1" applyBorder="1" applyAlignment="1">
      <alignment vertical="center"/>
    </xf>
    <xf numFmtId="164" fontId="10" fillId="0" borderId="15" xfId="4" applyFont="1" applyBorder="1" applyAlignment="1">
      <alignment horizontal="center" vertical="center"/>
    </xf>
    <xf numFmtId="164" fontId="0" fillId="0" borderId="15" xfId="4" applyFont="1" applyBorder="1" applyAlignment="1">
      <alignment horizontal="center" vertical="center"/>
    </xf>
    <xf numFmtId="0" fontId="2" fillId="0" borderId="16" xfId="1" applyBorder="1"/>
    <xf numFmtId="0" fontId="11" fillId="0" borderId="0" xfId="1" applyFont="1" applyAlignment="1">
      <alignment vertical="center"/>
    </xf>
    <xf numFmtId="0" fontId="11" fillId="0" borderId="18" xfId="1" applyFont="1" applyBorder="1" applyAlignment="1">
      <alignment vertical="center"/>
    </xf>
    <xf numFmtId="0" fontId="10" fillId="0" borderId="15" xfId="1" applyFont="1" applyBorder="1"/>
    <xf numFmtId="0" fontId="12" fillId="0" borderId="0" xfId="1" applyFont="1"/>
    <xf numFmtId="164" fontId="12" fillId="2" borderId="1" xfId="6" applyFont="1" applyFill="1" applyBorder="1" applyAlignment="1">
      <alignment horizontal="center"/>
    </xf>
    <xf numFmtId="168" fontId="10" fillId="0" borderId="0" xfId="1" applyNumberFormat="1" applyFont="1"/>
    <xf numFmtId="164" fontId="12" fillId="5" borderId="4" xfId="6" applyFont="1" applyFill="1" applyBorder="1" applyAlignment="1">
      <alignment horizontal="center"/>
    </xf>
    <xf numFmtId="4" fontId="10" fillId="0" borderId="0" xfId="1" applyNumberFormat="1" applyFont="1"/>
    <xf numFmtId="0" fontId="10" fillId="6" borderId="0" xfId="1" applyFont="1" applyFill="1"/>
    <xf numFmtId="0" fontId="10" fillId="0" borderId="0" xfId="1" applyFont="1"/>
    <xf numFmtId="9" fontId="10" fillId="0" borderId="0" xfId="1" applyNumberFormat="1" applyFont="1"/>
    <xf numFmtId="164" fontId="12" fillId="0" borderId="0" xfId="6" applyFont="1"/>
    <xf numFmtId="164" fontId="2" fillId="0" borderId="2" xfId="4" applyBorder="1"/>
    <xf numFmtId="164" fontId="4" fillId="0" borderId="0" xfId="1" applyNumberFormat="1" applyFont="1"/>
    <xf numFmtId="0" fontId="11" fillId="0" borderId="0" xfId="1" applyFont="1" applyAlignment="1">
      <alignment horizontal="center" vertical="center"/>
    </xf>
    <xf numFmtId="0" fontId="4" fillId="0" borderId="3" xfId="1" applyFont="1" applyBorder="1" applyAlignment="1">
      <alignment horizontal="center"/>
    </xf>
    <xf numFmtId="0" fontId="4" fillId="0" borderId="4" xfId="1" applyFont="1" applyBorder="1" applyAlignment="1">
      <alignment horizontal="center"/>
    </xf>
    <xf numFmtId="0" fontId="4" fillId="0" borderId="5" xfId="1" applyFont="1" applyBorder="1" applyAlignment="1">
      <alignment horizontal="center"/>
    </xf>
    <xf numFmtId="0" fontId="5" fillId="2" borderId="19" xfId="1" applyFont="1" applyFill="1" applyBorder="1" applyAlignment="1">
      <alignment horizontal="center"/>
    </xf>
    <xf numFmtId="0" fontId="5" fillId="2" borderId="20" xfId="1" applyFont="1" applyFill="1" applyBorder="1" applyAlignment="1">
      <alignment horizontal="center"/>
    </xf>
    <xf numFmtId="0" fontId="5" fillId="2" borderId="12" xfId="1" applyFont="1" applyFill="1" applyBorder="1" applyAlignment="1">
      <alignment horizontal="center"/>
    </xf>
    <xf numFmtId="0" fontId="11" fillId="0" borderId="17" xfId="1" applyFont="1" applyBorder="1" applyAlignment="1">
      <alignment horizontal="center" vertical="center"/>
    </xf>
    <xf numFmtId="0" fontId="11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0" fillId="0" borderId="10" xfId="3" applyNumberFormat="1" applyFont="1" applyBorder="1" applyAlignment="1">
      <alignment horizontal="left" vertical="center"/>
    </xf>
    <xf numFmtId="0" fontId="2" fillId="0" borderId="11" xfId="3" applyNumberFormat="1" applyBorder="1" applyAlignment="1">
      <alignment horizontal="left" vertical="center"/>
    </xf>
    <xf numFmtId="164" fontId="2" fillId="0" borderId="9" xfId="6" applyFont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/>
    </xf>
    <xf numFmtId="0" fontId="8" fillId="0" borderId="7" xfId="3" applyNumberFormat="1" applyFont="1" applyBorder="1" applyAlignment="1">
      <alignment horizontal="left" vertical="center"/>
    </xf>
    <xf numFmtId="0" fontId="2" fillId="0" borderId="7" xfId="3" applyNumberFormat="1" applyBorder="1" applyAlignment="1">
      <alignment horizontal="left" vertical="center"/>
    </xf>
    <xf numFmtId="0" fontId="8" fillId="0" borderId="10" xfId="3" applyNumberFormat="1" applyFont="1" applyBorder="1" applyAlignment="1">
      <alignment horizontal="left" vertical="center"/>
    </xf>
    <xf numFmtId="0" fontId="8" fillId="0" borderId="11" xfId="3" applyNumberFormat="1" applyFont="1" applyBorder="1" applyAlignment="1">
      <alignment horizontal="left" vertical="center"/>
    </xf>
    <xf numFmtId="164" fontId="2" fillId="0" borderId="10" xfId="6" applyFont="1" applyBorder="1" applyAlignment="1">
      <alignment horizontal="center" vertical="center" wrapText="1"/>
    </xf>
    <xf numFmtId="164" fontId="2" fillId="0" borderId="11" xfId="6" applyFont="1" applyBorder="1" applyAlignment="1">
      <alignment horizontal="center" vertical="center" wrapText="1"/>
    </xf>
    <xf numFmtId="43" fontId="5" fillId="2" borderId="1" xfId="2" applyFont="1" applyFill="1" applyBorder="1" applyAlignment="1">
      <alignment horizontal="center"/>
    </xf>
    <xf numFmtId="169" fontId="5" fillId="2" borderId="1" xfId="1" applyNumberFormat="1" applyFont="1" applyFill="1" applyBorder="1" applyAlignment="1">
      <alignment horizontal="center"/>
    </xf>
    <xf numFmtId="1" fontId="4" fillId="9" borderId="6" xfId="1" applyNumberFormat="1" applyFont="1" applyFill="1" applyBorder="1" applyAlignment="1">
      <alignment horizontal="center" vertical="center" wrapText="1"/>
    </xf>
    <xf numFmtId="1" fontId="4" fillId="9" borderId="3" xfId="1" applyNumberFormat="1" applyFont="1" applyFill="1" applyBorder="1" applyAlignment="1">
      <alignment horizontal="center" vertical="center" wrapText="1"/>
    </xf>
    <xf numFmtId="169" fontId="4" fillId="3" borderId="6" xfId="1" applyNumberFormat="1" applyFont="1" applyFill="1" applyBorder="1" applyAlignment="1">
      <alignment horizontal="center" vertical="center" wrapText="1"/>
    </xf>
    <xf numFmtId="0" fontId="4" fillId="7" borderId="6" xfId="1" applyFont="1" applyFill="1" applyBorder="1" applyAlignment="1">
      <alignment horizontal="center"/>
    </xf>
    <xf numFmtId="169" fontId="4" fillId="8" borderId="6" xfId="1" applyNumberFormat="1" applyFont="1" applyFill="1" applyBorder="1" applyAlignment="1">
      <alignment horizontal="center" vertical="center" wrapText="1"/>
    </xf>
    <xf numFmtId="1" fontId="4" fillId="8" borderId="6" xfId="1" applyNumberFormat="1" applyFont="1" applyFill="1" applyBorder="1" applyAlignment="1">
      <alignment horizontal="center" vertical="center" wrapText="1"/>
    </xf>
    <xf numFmtId="0" fontId="4" fillId="8" borderId="6" xfId="1" applyFont="1" applyFill="1" applyBorder="1" applyAlignment="1">
      <alignment horizontal="center" vertical="center" wrapText="1"/>
    </xf>
    <xf numFmtId="164" fontId="2" fillId="0" borderId="7" xfId="6" applyFont="1" applyBorder="1" applyAlignment="1">
      <alignment horizontal="center" vertical="center" wrapText="1"/>
    </xf>
    <xf numFmtId="169" fontId="4" fillId="8" borderId="3" xfId="1" applyNumberFormat="1" applyFont="1" applyFill="1" applyBorder="1" applyAlignment="1">
      <alignment horizontal="center" vertical="center" wrapText="1"/>
    </xf>
    <xf numFmtId="169" fontId="4" fillId="8" borderId="4" xfId="1" applyNumberFormat="1" applyFont="1" applyFill="1" applyBorder="1" applyAlignment="1">
      <alignment horizontal="center" vertical="center" wrapText="1"/>
    </xf>
    <xf numFmtId="169" fontId="4" fillId="8" borderId="5" xfId="1" applyNumberFormat="1" applyFont="1" applyFill="1" applyBorder="1" applyAlignment="1">
      <alignment horizontal="center" vertical="center" wrapText="1"/>
    </xf>
    <xf numFmtId="0" fontId="4" fillId="0" borderId="10" xfId="3" applyNumberFormat="1" applyFont="1" applyBorder="1" applyAlignment="1">
      <alignment horizontal="left" vertical="center"/>
    </xf>
    <xf numFmtId="0" fontId="4" fillId="0" borderId="11" xfId="3" applyNumberFormat="1" applyFont="1" applyBorder="1" applyAlignment="1">
      <alignment horizontal="left" vertical="center"/>
    </xf>
    <xf numFmtId="1" fontId="4" fillId="10" borderId="6" xfId="1" applyNumberFormat="1" applyFont="1" applyFill="1" applyBorder="1" applyAlignment="1">
      <alignment horizontal="center" vertical="center" wrapText="1"/>
    </xf>
    <xf numFmtId="1" fontId="4" fillId="10" borderId="3" xfId="1" applyNumberFormat="1" applyFont="1" applyFill="1" applyBorder="1" applyAlignment="1">
      <alignment horizontal="center" vertical="center" wrapText="1"/>
    </xf>
    <xf numFmtId="4" fontId="2" fillId="0" borderId="3" xfId="6" applyNumberFormat="1" applyFont="1" applyBorder="1" applyAlignment="1">
      <alignment horizontal="center"/>
    </xf>
    <xf numFmtId="4" fontId="2" fillId="0" borderId="5" xfId="6" applyNumberFormat="1" applyFont="1" applyBorder="1" applyAlignment="1">
      <alignment horizontal="center"/>
    </xf>
    <xf numFmtId="164" fontId="2" fillId="0" borderId="9" xfId="4" applyBorder="1" applyAlignment="1">
      <alignment horizontal="center" vertical="center" wrapText="1"/>
    </xf>
    <xf numFmtId="0" fontId="4" fillId="0" borderId="0" xfId="1" applyFont="1" applyAlignment="1">
      <alignment horizontal="center"/>
    </xf>
  </cellXfs>
  <cellStyles count="7">
    <cellStyle name="Normal" xfId="0" builtinId="0"/>
    <cellStyle name="Normal 2" xfId="1" xr:uid="{00000000-0005-0000-0000-000001000000}"/>
    <cellStyle name="Porcentagem 2" xfId="3" xr:uid="{00000000-0005-0000-0000-000002000000}"/>
    <cellStyle name="Separador de milhares 2" xfId="5" xr:uid="{00000000-0005-0000-0000-000003000000}"/>
    <cellStyle name="Vírgula" xfId="6" builtinId="3"/>
    <cellStyle name="Vírgula 2" xfId="4" xr:uid="{00000000-0005-0000-0000-000005000000}"/>
    <cellStyle name="Vírgula 9 2" xfId="2" xr:uid="{00000000-0005-0000-0000-000006000000}"/>
  </cellStyles>
  <dxfs count="3">
    <dxf>
      <font>
        <b/>
        <i val="0"/>
        <condense val="0"/>
        <extend val="0"/>
        <color indexed="13"/>
      </font>
      <fill>
        <patternFill>
          <bgColor indexed="10"/>
        </patternFill>
      </fill>
    </dxf>
    <dxf>
      <font>
        <b/>
        <i val="0"/>
        <condense val="0"/>
        <extend val="0"/>
        <color indexed="13"/>
      </font>
      <fill>
        <patternFill>
          <bgColor indexed="10"/>
        </patternFill>
      </fill>
    </dxf>
    <dxf>
      <font>
        <b/>
        <i val="0"/>
        <condense val="0"/>
        <extend val="0"/>
        <color indexed="13"/>
      </font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711994</xdr:colOff>
      <xdr:row>10</xdr:row>
      <xdr:rowOff>0</xdr:rowOff>
    </xdr:from>
    <xdr:to>
      <xdr:col>0</xdr:col>
      <xdr:colOff>711994</xdr:colOff>
      <xdr:row>10</xdr:row>
      <xdr:rowOff>0</xdr:rowOff>
    </xdr:to>
    <xdr:sp macro="" textlink="">
      <xdr:nvSpPr>
        <xdr:cNvPr id="2" name="Text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78594" y="1238250"/>
          <a:ext cx="0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vert="wordArtVert" wrap="square" lIns="27432" tIns="0" rIns="0" bIns="0" anchor="t" upright="1"/>
        <a:lstStyle/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RETANGULAR </a:t>
          </a:r>
        </a:p>
      </xdr:txBody>
    </xdr:sp>
    <xdr:clientData/>
  </xdr:twoCellAnchor>
  <xdr:twoCellAnchor>
    <xdr:from>
      <xdr:col>0</xdr:col>
      <xdr:colOff>711994</xdr:colOff>
      <xdr:row>10</xdr:row>
      <xdr:rowOff>0</xdr:rowOff>
    </xdr:from>
    <xdr:to>
      <xdr:col>0</xdr:col>
      <xdr:colOff>711994</xdr:colOff>
      <xdr:row>10</xdr:row>
      <xdr:rowOff>0</xdr:rowOff>
    </xdr:to>
    <xdr:sp macro="" textlink="">
      <xdr:nvSpPr>
        <xdr:cNvPr id="3" name="Text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178594" y="1238250"/>
          <a:ext cx="0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vert="wordArtVert" wrap="square" lIns="27432" tIns="0" rIns="0" bIns="0" anchor="t" upright="1"/>
        <a:lstStyle/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RETANGULAR </a:t>
          </a:r>
        </a:p>
      </xdr:txBody>
    </xdr:sp>
    <xdr:clientData/>
  </xdr:twoCellAnchor>
  <xdr:twoCellAnchor editAs="oneCell">
    <xdr:from>
      <xdr:col>11</xdr:col>
      <xdr:colOff>5454</xdr:colOff>
      <xdr:row>431</xdr:row>
      <xdr:rowOff>117232</xdr:rowOff>
    </xdr:from>
    <xdr:to>
      <xdr:col>18</xdr:col>
      <xdr:colOff>628651</xdr:colOff>
      <xdr:row>446</xdr:row>
      <xdr:rowOff>98069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924" t="5323" r="18311"/>
        <a:stretch/>
      </xdr:blipFill>
      <xdr:spPr>
        <a:xfrm rot="16200000">
          <a:off x="9751622" y="95584214"/>
          <a:ext cx="2409712" cy="5157097"/>
        </a:xfrm>
        <a:prstGeom prst="rect">
          <a:avLst/>
        </a:prstGeom>
      </xdr:spPr>
    </xdr:pic>
    <xdr:clientData/>
  </xdr:twoCellAnchor>
  <xdr:twoCellAnchor>
    <xdr:from>
      <xdr:col>0</xdr:col>
      <xdr:colOff>711994</xdr:colOff>
      <xdr:row>10</xdr:row>
      <xdr:rowOff>0</xdr:rowOff>
    </xdr:from>
    <xdr:to>
      <xdr:col>0</xdr:col>
      <xdr:colOff>711994</xdr:colOff>
      <xdr:row>10</xdr:row>
      <xdr:rowOff>0</xdr:rowOff>
    </xdr:to>
    <xdr:sp macro="" textlink="">
      <xdr:nvSpPr>
        <xdr:cNvPr id="5" name="Texto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178594" y="1238250"/>
          <a:ext cx="0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vert="wordArtVert" wrap="square" lIns="27432" tIns="0" rIns="0" bIns="0" anchor="t" upright="1"/>
        <a:lstStyle/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RETANGULAR </a:t>
          </a:r>
        </a:p>
      </xdr:txBody>
    </xdr:sp>
    <xdr:clientData/>
  </xdr:twoCellAnchor>
  <xdr:twoCellAnchor>
    <xdr:from>
      <xdr:col>0</xdr:col>
      <xdr:colOff>711994</xdr:colOff>
      <xdr:row>10</xdr:row>
      <xdr:rowOff>0</xdr:rowOff>
    </xdr:from>
    <xdr:to>
      <xdr:col>0</xdr:col>
      <xdr:colOff>711994</xdr:colOff>
      <xdr:row>10</xdr:row>
      <xdr:rowOff>0</xdr:rowOff>
    </xdr:to>
    <xdr:sp macro="" textlink="">
      <xdr:nvSpPr>
        <xdr:cNvPr id="6" name="Texto 2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178594" y="1238250"/>
          <a:ext cx="0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vert="wordArtVert" wrap="square" lIns="27432" tIns="0" rIns="0" bIns="0" anchor="t" upright="1"/>
        <a:lstStyle/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RETANGULAR </a:t>
          </a:r>
        </a:p>
      </xdr:txBody>
    </xdr:sp>
    <xdr:clientData/>
  </xdr:twoCellAnchor>
  <xdr:twoCellAnchor>
    <xdr:from>
      <xdr:col>0</xdr:col>
      <xdr:colOff>711994</xdr:colOff>
      <xdr:row>10</xdr:row>
      <xdr:rowOff>0</xdr:rowOff>
    </xdr:from>
    <xdr:to>
      <xdr:col>0</xdr:col>
      <xdr:colOff>711994</xdr:colOff>
      <xdr:row>10</xdr:row>
      <xdr:rowOff>0</xdr:rowOff>
    </xdr:to>
    <xdr:sp macro="" textlink="">
      <xdr:nvSpPr>
        <xdr:cNvPr id="7" name="Texto 1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178594" y="1238250"/>
          <a:ext cx="0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vert="wordArtVert" wrap="square" lIns="27432" tIns="0" rIns="0" bIns="0" anchor="t" upright="1"/>
        <a:lstStyle/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RETANGULAR </a:t>
          </a:r>
        </a:p>
      </xdr:txBody>
    </xdr:sp>
    <xdr:clientData/>
  </xdr:twoCellAnchor>
  <xdr:twoCellAnchor>
    <xdr:from>
      <xdr:col>0</xdr:col>
      <xdr:colOff>711994</xdr:colOff>
      <xdr:row>10</xdr:row>
      <xdr:rowOff>0</xdr:rowOff>
    </xdr:from>
    <xdr:to>
      <xdr:col>0</xdr:col>
      <xdr:colOff>711994</xdr:colOff>
      <xdr:row>10</xdr:row>
      <xdr:rowOff>0</xdr:rowOff>
    </xdr:to>
    <xdr:sp macro="" textlink="">
      <xdr:nvSpPr>
        <xdr:cNvPr id="8" name="Texto 2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78594" y="1238250"/>
          <a:ext cx="0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vert="wordArtVert" wrap="square" lIns="27432" tIns="0" rIns="0" bIns="0" anchor="t" upright="1"/>
        <a:lstStyle/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RETANGULAR </a:t>
          </a:r>
        </a:p>
      </xdr:txBody>
    </xdr:sp>
    <xdr:clientData/>
  </xdr:twoCellAnchor>
  <xdr:twoCellAnchor editAs="oneCell">
    <xdr:from>
      <xdr:col>14</xdr:col>
      <xdr:colOff>533401</xdr:colOff>
      <xdr:row>0</xdr:row>
      <xdr:rowOff>0</xdr:rowOff>
    </xdr:from>
    <xdr:to>
      <xdr:col>16</xdr:col>
      <xdr:colOff>152401</xdr:colOff>
      <xdr:row>1</xdr:row>
      <xdr:rowOff>61771</xdr:rowOff>
    </xdr:to>
    <xdr:pic>
      <xdr:nvPicPr>
        <xdr:cNvPr id="10" name="Imagem 9">
          <a:extLst>
            <a:ext uri="{FF2B5EF4-FFF2-40B4-BE49-F238E27FC236}">
              <a16:creationId xmlns:a16="http://schemas.microsoft.com/office/drawing/2014/main" id="{AB7FB134-A3CC-4CF5-814A-9563F79832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10901" y="0"/>
          <a:ext cx="781050" cy="83329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711994</xdr:colOff>
      <xdr:row>9</xdr:row>
      <xdr:rowOff>0</xdr:rowOff>
    </xdr:from>
    <xdr:to>
      <xdr:col>0</xdr:col>
      <xdr:colOff>711994</xdr:colOff>
      <xdr:row>9</xdr:row>
      <xdr:rowOff>0</xdr:rowOff>
    </xdr:to>
    <xdr:sp macro="" textlink="">
      <xdr:nvSpPr>
        <xdr:cNvPr id="2" name="Text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178594" y="2362200"/>
          <a:ext cx="0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vert="wordArtVert" wrap="square" lIns="27432" tIns="0" rIns="0" bIns="0" anchor="t" upright="1"/>
        <a:lstStyle/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RETANGULAR </a:t>
          </a:r>
        </a:p>
      </xdr:txBody>
    </xdr:sp>
    <xdr:clientData/>
  </xdr:twoCellAnchor>
  <xdr:twoCellAnchor>
    <xdr:from>
      <xdr:col>0</xdr:col>
      <xdr:colOff>711994</xdr:colOff>
      <xdr:row>9</xdr:row>
      <xdr:rowOff>0</xdr:rowOff>
    </xdr:from>
    <xdr:to>
      <xdr:col>0</xdr:col>
      <xdr:colOff>711994</xdr:colOff>
      <xdr:row>9</xdr:row>
      <xdr:rowOff>0</xdr:rowOff>
    </xdr:to>
    <xdr:sp macro="" textlink="">
      <xdr:nvSpPr>
        <xdr:cNvPr id="3" name="Texto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>
          <a:spLocks noChangeArrowheads="1"/>
        </xdr:cNvSpPr>
      </xdr:nvSpPr>
      <xdr:spPr bwMode="auto">
        <a:xfrm>
          <a:off x="178594" y="2362200"/>
          <a:ext cx="0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vert="wordArtVert" wrap="square" lIns="27432" tIns="0" rIns="0" bIns="0" anchor="t" upright="1"/>
        <a:lstStyle/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RETANGULAR </a:t>
          </a:r>
        </a:p>
      </xdr:txBody>
    </xdr:sp>
    <xdr:clientData/>
  </xdr:twoCellAnchor>
  <xdr:twoCellAnchor editAs="oneCell">
    <xdr:from>
      <xdr:col>11</xdr:col>
      <xdr:colOff>5454</xdr:colOff>
      <xdr:row>92</xdr:row>
      <xdr:rowOff>117232</xdr:rowOff>
    </xdr:from>
    <xdr:to>
      <xdr:col>18</xdr:col>
      <xdr:colOff>628651</xdr:colOff>
      <xdr:row>107</xdr:row>
      <xdr:rowOff>98069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924" t="5323" r="18311"/>
        <a:stretch/>
      </xdr:blipFill>
      <xdr:spPr>
        <a:xfrm rot="16200000">
          <a:off x="9751622" y="80782364"/>
          <a:ext cx="2409712" cy="5157097"/>
        </a:xfrm>
        <a:prstGeom prst="rect">
          <a:avLst/>
        </a:prstGeom>
      </xdr:spPr>
    </xdr:pic>
    <xdr:clientData/>
  </xdr:twoCellAnchor>
  <xdr:twoCellAnchor>
    <xdr:from>
      <xdr:col>0</xdr:col>
      <xdr:colOff>711994</xdr:colOff>
      <xdr:row>9</xdr:row>
      <xdr:rowOff>0</xdr:rowOff>
    </xdr:from>
    <xdr:to>
      <xdr:col>0</xdr:col>
      <xdr:colOff>711994</xdr:colOff>
      <xdr:row>9</xdr:row>
      <xdr:rowOff>0</xdr:rowOff>
    </xdr:to>
    <xdr:sp macro="" textlink="">
      <xdr:nvSpPr>
        <xdr:cNvPr id="5" name="Texto 1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178594" y="2362200"/>
          <a:ext cx="0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vert="wordArtVert" wrap="square" lIns="27432" tIns="0" rIns="0" bIns="0" anchor="t" upright="1"/>
        <a:lstStyle/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RETANGULAR </a:t>
          </a:r>
        </a:p>
      </xdr:txBody>
    </xdr:sp>
    <xdr:clientData/>
  </xdr:twoCellAnchor>
  <xdr:twoCellAnchor>
    <xdr:from>
      <xdr:col>0</xdr:col>
      <xdr:colOff>711994</xdr:colOff>
      <xdr:row>9</xdr:row>
      <xdr:rowOff>0</xdr:rowOff>
    </xdr:from>
    <xdr:to>
      <xdr:col>0</xdr:col>
      <xdr:colOff>711994</xdr:colOff>
      <xdr:row>9</xdr:row>
      <xdr:rowOff>0</xdr:rowOff>
    </xdr:to>
    <xdr:sp macro="" textlink="">
      <xdr:nvSpPr>
        <xdr:cNvPr id="6" name="Texto 2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178594" y="2362200"/>
          <a:ext cx="0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vert="wordArtVert" wrap="square" lIns="27432" tIns="0" rIns="0" bIns="0" anchor="t" upright="1"/>
        <a:lstStyle/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RETANGULAR </a:t>
          </a:r>
        </a:p>
      </xdr:txBody>
    </xdr:sp>
    <xdr:clientData/>
  </xdr:twoCellAnchor>
  <xdr:twoCellAnchor>
    <xdr:from>
      <xdr:col>0</xdr:col>
      <xdr:colOff>711994</xdr:colOff>
      <xdr:row>9</xdr:row>
      <xdr:rowOff>0</xdr:rowOff>
    </xdr:from>
    <xdr:to>
      <xdr:col>0</xdr:col>
      <xdr:colOff>711994</xdr:colOff>
      <xdr:row>9</xdr:row>
      <xdr:rowOff>0</xdr:rowOff>
    </xdr:to>
    <xdr:sp macro="" textlink="">
      <xdr:nvSpPr>
        <xdr:cNvPr id="7" name="Texto 1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>
          <a:spLocks noChangeArrowheads="1"/>
        </xdr:cNvSpPr>
      </xdr:nvSpPr>
      <xdr:spPr bwMode="auto">
        <a:xfrm>
          <a:off x="178594" y="2362200"/>
          <a:ext cx="0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vert="wordArtVert" wrap="square" lIns="27432" tIns="0" rIns="0" bIns="0" anchor="t" upright="1"/>
        <a:lstStyle/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RETANGULAR </a:t>
          </a:r>
        </a:p>
      </xdr:txBody>
    </xdr:sp>
    <xdr:clientData/>
  </xdr:twoCellAnchor>
  <xdr:twoCellAnchor>
    <xdr:from>
      <xdr:col>0</xdr:col>
      <xdr:colOff>711994</xdr:colOff>
      <xdr:row>9</xdr:row>
      <xdr:rowOff>0</xdr:rowOff>
    </xdr:from>
    <xdr:to>
      <xdr:col>0</xdr:col>
      <xdr:colOff>711994</xdr:colOff>
      <xdr:row>9</xdr:row>
      <xdr:rowOff>0</xdr:rowOff>
    </xdr:to>
    <xdr:sp macro="" textlink="">
      <xdr:nvSpPr>
        <xdr:cNvPr id="8" name="Texto 2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>
          <a:spLocks noChangeArrowheads="1"/>
        </xdr:cNvSpPr>
      </xdr:nvSpPr>
      <xdr:spPr bwMode="auto">
        <a:xfrm>
          <a:off x="178594" y="2362200"/>
          <a:ext cx="0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vert="wordArtVert" wrap="square" lIns="27432" tIns="0" rIns="0" bIns="0" anchor="t" upright="1"/>
        <a:lstStyle/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RETANGULAR </a:t>
          </a:r>
        </a:p>
      </xdr:txBody>
    </xdr:sp>
    <xdr:clientData/>
  </xdr:twoCellAnchor>
  <xdr:twoCellAnchor editAs="oneCell">
    <xdr:from>
      <xdr:col>15</xdr:col>
      <xdr:colOff>95251</xdr:colOff>
      <xdr:row>0</xdr:row>
      <xdr:rowOff>0</xdr:rowOff>
    </xdr:from>
    <xdr:to>
      <xdr:col>16</xdr:col>
      <xdr:colOff>264161</xdr:colOff>
      <xdr:row>1</xdr:row>
      <xdr:rowOff>28575</xdr:rowOff>
    </xdr:to>
    <xdr:pic>
      <xdr:nvPicPr>
        <xdr:cNvPr id="10" name="Imagem 9">
          <a:extLst>
            <a:ext uri="{FF2B5EF4-FFF2-40B4-BE49-F238E27FC236}">
              <a16:creationId xmlns:a16="http://schemas.microsoft.com/office/drawing/2014/main" id="{163D3A21-BEEF-493D-99E8-0091F48BF2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53776" y="0"/>
          <a:ext cx="749935" cy="8001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SANCO\MEDI&#199;&#213;ES%20DA%20OBRA\MED%2014%20e%2015\adm\OBRAS%20P&#218;BLICAS\OR&#199;AMENTO\CONCORR&#202;NCIA%2004_2002-CPL_AL\Or&#231;amento\SAA%20do%20Agreste-Planilha%20de%20SERVI&#199;OS%20-%20OR&#199;AMENT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Evandro/Pr&#243;ximos%20Planos%20de%20Trabalho_Evandro_Custo_Murici_Nov-06_Original/ESTUDO%20COMPARATIVO%20CONTRATO%20x%20SINAPI%20-%20MURICI%20-%20MODIFICADO%20EM%2009-11-200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SANCO\MEDI&#199;&#213;ES%20DA%20OBRA\MED%2014%20e%2015\adm\OBRAS%20P&#218;BLICAS\OR&#199;AMENTO\CONCORR&#202;NCIA%2004_2002-CPL_AL\Or&#231;amento\SAA%20do%20Agreste-Materiais%20-%20OR&#199;AMENT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ejamento3\C\Nilson%20Martins_2008\Gerenciamento%202008\Barra%20de%20Santo%20Ant&#244;nio\Ponte%20e%20Acessos\Projeto%20IBAMA\Projetos%20Enviados\OR&#199;AMENTO_IBAMA_ATUALIZAD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OSIÇOES-ORDEM ALFABETICA"/>
      <sheetName val="COMPOSIÇOES-ORDEM NÚMERICA"/>
      <sheetName val="RESUMO GERAL DO PROJETO"/>
      <sheetName val="RESUMO"/>
      <sheetName val="1-1"/>
      <sheetName val="2-1"/>
      <sheetName val="3-1"/>
      <sheetName val="3-2"/>
      <sheetName val="3-3"/>
      <sheetName val="3-4"/>
      <sheetName val="4-1"/>
      <sheetName val="4-2"/>
      <sheetName val="4-3"/>
      <sheetName val="4-4"/>
      <sheetName val="4-5"/>
      <sheetName val="4-6"/>
      <sheetName val="4-7"/>
      <sheetName val="4-8"/>
      <sheetName val="4-9"/>
      <sheetName val="4-10"/>
      <sheetName val="5-1"/>
    </sheetNames>
    <sheetDataSet>
      <sheetData sheetId="0" refreshError="1"/>
      <sheetData sheetId="1">
        <row r="8">
          <cell r="A8">
            <v>20000001</v>
          </cell>
          <cell r="B8" t="str">
            <v>LIMPEZA MECANIZADA DO TERRENO INCLUSIVE RASPAGEM, JUNTAMENTO E QUEIMA DO MATERIAL</v>
          </cell>
          <cell r="C8" t="str">
            <v>M2</v>
          </cell>
          <cell r="D8">
            <v>0.12</v>
          </cell>
        </row>
        <row r="9">
          <cell r="A9">
            <v>20000002</v>
          </cell>
          <cell r="B9" t="str">
            <v>RELOCAÇÃO DA ADUTORA COM LEVANTAMENTO PLANIALTIMETRICO DO EIXO, NIVELAMENTO E CONTRANIVELAMENTO GEOMETRICO DO FUNDO DA VALA  DA ESTRADA DE SERVIÇOS E DRENAGENS, FAIXA DA ADUTORA 30M, SEÇÃO TRANSVERSAL DE 20 EM 20M, PERFIL DO EIXO COM ESCALA VERTICAL DE 1:</v>
          </cell>
          <cell r="C9" t="str">
            <v>KM</v>
          </cell>
          <cell r="D9">
            <v>400.68</v>
          </cell>
        </row>
        <row r="10">
          <cell r="A10">
            <v>20000003</v>
          </cell>
          <cell r="B10" t="str">
            <v>PLACA DE IDENTIFICAÇÃO DA OBRA FORNECIMENTO E COLOCAÇÃO</v>
          </cell>
          <cell r="C10" t="str">
            <v>M2</v>
          </cell>
          <cell r="D10">
            <v>45.4</v>
          </cell>
        </row>
        <row r="11">
          <cell r="A11">
            <v>20000004</v>
          </cell>
          <cell r="B11" t="str">
            <v>PLACA DE SINALIZAÇÃO E ADVERTÊNCIA, CONFECÇÃO, TRANSPORTE E INSTALAÇÃO, EM MADEIRA COMPENSADA 8 A 10MM DE ESPESSURA E DIMENSÕES (1X1,50) M2 INCLUINDO REMOÇÃO PARA OUTRO LOCAL DA OBRA</v>
          </cell>
          <cell r="C11" t="str">
            <v>UN</v>
          </cell>
          <cell r="D11">
            <v>93.54</v>
          </cell>
        </row>
        <row r="12">
          <cell r="A12">
            <v>20000005</v>
          </cell>
          <cell r="B12" t="str">
            <v>CERCA DE SINALIZAÇÃO NOTURNA EM TABUAS INCLUINDO CONFECÇÃO, TRANSPORTE, INSTALAÇÃO COM SUPORTE METALICO, BALDE E BASE DE CONCRETO</v>
          </cell>
          <cell r="C12" t="str">
            <v>M</v>
          </cell>
          <cell r="D12">
            <v>9.11</v>
          </cell>
        </row>
        <row r="13">
          <cell r="A13">
            <v>20000006</v>
          </cell>
          <cell r="B13" t="str">
            <v>LOCAÇÃO TOPOGRÁFICA DO EIXO DA ESTRADA</v>
          </cell>
          <cell r="C13" t="str">
            <v>KM</v>
          </cell>
          <cell r="D13">
            <v>126.16</v>
          </cell>
        </row>
        <row r="14">
          <cell r="A14">
            <v>20000007</v>
          </cell>
          <cell r="B14" t="str">
            <v xml:space="preserve">ESCAVAÇÃO E TRANSPORTE C/ LÂMINA DT &lt; 30M - 1A CATEGORIA </v>
          </cell>
          <cell r="C14" t="str">
            <v>M3</v>
          </cell>
          <cell r="D14">
            <v>2.17</v>
          </cell>
        </row>
        <row r="15">
          <cell r="A15">
            <v>20000008</v>
          </cell>
          <cell r="B15" t="str">
            <v xml:space="preserve">CORTE EM MATERIAL DE 1ª CATEGORIA </v>
          </cell>
          <cell r="C15" t="str">
            <v>M3</v>
          </cell>
          <cell r="D15">
            <v>1.24</v>
          </cell>
        </row>
        <row r="16">
          <cell r="A16">
            <v>20000009</v>
          </cell>
          <cell r="B16" t="str">
            <v>ATERRO COMPACTADO COM FORNECIMENTO MATERIAL DE EMPRÉSTIMO</v>
          </cell>
          <cell r="C16" t="str">
            <v>M3</v>
          </cell>
          <cell r="D16">
            <v>6.23</v>
          </cell>
        </row>
        <row r="17">
          <cell r="A17">
            <v>20000010</v>
          </cell>
          <cell r="B17" t="str">
            <v xml:space="preserve">CARGA E DESCARGA DE SOLO </v>
          </cell>
          <cell r="C17" t="str">
            <v>M3</v>
          </cell>
          <cell r="D17">
            <v>2.12</v>
          </cell>
        </row>
        <row r="18">
          <cell r="A18">
            <v>20000011</v>
          </cell>
          <cell r="B18" t="str">
            <v>TRANSPORTE DE SOLO PARA BOTA-FORA</v>
          </cell>
          <cell r="C18" t="str">
            <v>M3.KM</v>
          </cell>
          <cell r="D18">
            <v>1.06</v>
          </cell>
        </row>
        <row r="19">
          <cell r="A19">
            <v>20000012</v>
          </cell>
          <cell r="B19" t="str">
            <v>ESPALHAMENTO DE SOLO EM BOTA FORA</v>
          </cell>
          <cell r="C19" t="str">
            <v>M3</v>
          </cell>
          <cell r="D19">
            <v>0.39</v>
          </cell>
        </row>
        <row r="20">
          <cell r="A20">
            <v>20000013</v>
          </cell>
          <cell r="B20" t="str">
            <v>DESMONTE DE ROCHA</v>
          </cell>
          <cell r="C20" t="str">
            <v>M3</v>
          </cell>
          <cell r="D20">
            <v>37.28</v>
          </cell>
        </row>
        <row r="21">
          <cell r="A21">
            <v>20000014</v>
          </cell>
          <cell r="B21" t="str">
            <v>CARGA E DESCARGA DE ROCHA</v>
          </cell>
          <cell r="C21" t="str">
            <v>M3</v>
          </cell>
          <cell r="D21">
            <v>2.61</v>
          </cell>
        </row>
        <row r="22">
          <cell r="A22">
            <v>20000015</v>
          </cell>
          <cell r="B22" t="str">
            <v>TRANSPORTE DE ROCHA</v>
          </cell>
          <cell r="C22" t="str">
            <v>M3.KM</v>
          </cell>
          <cell r="D22">
            <v>1.25</v>
          </cell>
        </row>
        <row r="23">
          <cell r="A23">
            <v>20000016</v>
          </cell>
          <cell r="B23" t="str">
            <v>ESPALHAMENTO DE ROCHA EM BOTA-FORA</v>
          </cell>
          <cell r="C23" t="str">
            <v>M3</v>
          </cell>
          <cell r="D23">
            <v>0.9</v>
          </cell>
        </row>
        <row r="24">
          <cell r="A24">
            <v>20000017</v>
          </cell>
          <cell r="B24" t="str">
            <v>ESCAVACAO EM JAZIDA DE CASCALHO PARA REVESTIMENTO PRIMARIO</v>
          </cell>
          <cell r="C24" t="str">
            <v>M3</v>
          </cell>
          <cell r="D24">
            <v>2.35</v>
          </cell>
        </row>
        <row r="25">
          <cell r="A25">
            <v>20000018</v>
          </cell>
          <cell r="B25" t="str">
            <v>CARGA E DESCARGA DE SOLO-CASCALHO</v>
          </cell>
          <cell r="C25" t="str">
            <v>M3</v>
          </cell>
          <cell r="D25">
            <v>2.37</v>
          </cell>
        </row>
        <row r="26">
          <cell r="A26">
            <v>20000019</v>
          </cell>
          <cell r="B26" t="str">
            <v>TRANSPORTE DE CASCALHO</v>
          </cell>
          <cell r="C26" t="str">
            <v>M3.KM</v>
          </cell>
          <cell r="D26">
            <v>1.06</v>
          </cell>
        </row>
        <row r="27">
          <cell r="A27">
            <v>20000020</v>
          </cell>
          <cell r="B27" t="str">
            <v>VALETA TRAPEZOIDAL ESCAVADA S/ REVESTIMENTO-CRISTA DE CORTE</v>
          </cell>
          <cell r="C27" t="str">
            <v>M3</v>
          </cell>
          <cell r="D27">
            <v>13.8</v>
          </cell>
        </row>
        <row r="28">
          <cell r="A28">
            <v>20000021</v>
          </cell>
          <cell r="B28" t="str">
            <v>SARJETA TRIANGULAR ESCAVADA S/ REVESTIMENTO-PÉ DE CORTE</v>
          </cell>
          <cell r="C28" t="str">
            <v>M3</v>
          </cell>
          <cell r="D28">
            <v>13.8</v>
          </cell>
        </row>
        <row r="29">
          <cell r="A29">
            <v>20000022</v>
          </cell>
          <cell r="B29" t="str">
            <v>REVESTIMENTO DE SARJETA, VALETA OU DESCIDA D'ÁGUA EM CONCRETO SIMPLES</v>
          </cell>
          <cell r="C29" t="str">
            <v>M3</v>
          </cell>
          <cell r="D29">
            <v>172.02</v>
          </cell>
        </row>
        <row r="30">
          <cell r="A30">
            <v>20000023</v>
          </cell>
          <cell r="B30" t="str">
            <v>REVESTIMENTO VEGETAL COM GRAMA EM LEIVAS</v>
          </cell>
          <cell r="C30" t="str">
            <v>M2</v>
          </cell>
          <cell r="D30">
            <v>9.8000000000000007</v>
          </cell>
        </row>
        <row r="31">
          <cell r="A31">
            <v>20000024</v>
          </cell>
          <cell r="B31" t="str">
            <v>REGULARIZAÇÃO DE SUB-LEITO</v>
          </cell>
          <cell r="C31" t="str">
            <v>M²</v>
          </cell>
          <cell r="D31">
            <v>0.2</v>
          </cell>
        </row>
        <row r="32">
          <cell r="A32">
            <v>20000025</v>
          </cell>
          <cell r="B32" t="str">
            <v>EXECUÇÃO DE REVESTIMENTO PRIMÁRIO-ESPALHAMENTO, COM FORMAÇÃO DO GREIDE E COMPACTAÇÃO</v>
          </cell>
          <cell r="C32" t="str">
            <v>M3</v>
          </cell>
          <cell r="D32">
            <v>11.67</v>
          </cell>
        </row>
        <row r="33">
          <cell r="A33">
            <v>20000026</v>
          </cell>
          <cell r="B33" t="str">
            <v xml:space="preserve">BUEIRO TUBULAR SIMPLES EM CONCRETO ARMADO CA-2, INCLUSIVE BERÇO EM CONCRETO CICLÓPICO  D - 0,60M </v>
          </cell>
          <cell r="C33" t="str">
            <v>M</v>
          </cell>
          <cell r="D33">
            <v>121.82</v>
          </cell>
        </row>
        <row r="34">
          <cell r="A34">
            <v>20000027</v>
          </cell>
          <cell r="B34" t="str">
            <v>BUEIRO TUBULAR SIMPLES EM CONCRETO ARMADO CA-2, INCLUSIVE BERÇO EM CONCRETO CICLÓPICO  D - 0,80M</v>
          </cell>
          <cell r="C34" t="str">
            <v>M</v>
          </cell>
          <cell r="D34">
            <v>198.38</v>
          </cell>
        </row>
        <row r="35">
          <cell r="A35">
            <v>20000028</v>
          </cell>
          <cell r="B35" t="str">
            <v>BUEIRO TUBULAR SIMPLES EM CONCRETO ARMADO CA-2, INCLUSIVE BERÇO EM CONCRETO CICLÓPICO  D - 1,00M</v>
          </cell>
          <cell r="C35" t="str">
            <v>M</v>
          </cell>
          <cell r="D35">
            <v>256.74</v>
          </cell>
        </row>
        <row r="36">
          <cell r="A36">
            <v>20000029</v>
          </cell>
          <cell r="B36" t="str">
            <v>BUEIRO TUBULAR SIMPLES EM CONCRETO ARMADO CA-2, INCLUSIVE BERÇO EM CONCRETO CICLÓPICO  D - 1,20M</v>
          </cell>
          <cell r="C36" t="str">
            <v>M</v>
          </cell>
          <cell r="D36">
            <v>386.73</v>
          </cell>
        </row>
        <row r="37">
          <cell r="A37">
            <v>20000030</v>
          </cell>
          <cell r="B37" t="str">
            <v>BUEIRO TUBULAR DUPLO EM CONCRETO ARMADO CA-2, INCLUSIVE BERÇO EM CONCRETO CICLÓPICO  D - 1,00M</v>
          </cell>
          <cell r="C37" t="str">
            <v>M</v>
          </cell>
          <cell r="D37">
            <v>487.11</v>
          </cell>
        </row>
        <row r="38">
          <cell r="A38">
            <v>20000031</v>
          </cell>
          <cell r="B38" t="str">
            <v>BUEIRO TUBULAR DUPLO EM CONCRETO ARMADO CA-2, INCLUSIVE BERÇO EM CONCRETO CICLÓPICO  D - 1,20M</v>
          </cell>
          <cell r="C38" t="str">
            <v>M</v>
          </cell>
          <cell r="D38">
            <v>747.55</v>
          </cell>
        </row>
        <row r="39">
          <cell r="A39">
            <v>20000032</v>
          </cell>
          <cell r="B39" t="str">
            <v>BOCA DE BUEIRO SIMPLES EM CONCRETO CICLÓPICO, TESTADA, ALAS, CALÇADA E REGULARIZAÇÃO DO TERRENO D -0,60M</v>
          </cell>
          <cell r="C39" t="str">
            <v>UN</v>
          </cell>
          <cell r="D39">
            <v>334.31</v>
          </cell>
        </row>
        <row r="40">
          <cell r="A40">
            <v>20000033</v>
          </cell>
          <cell r="B40" t="str">
            <v>BOCA DE BUEIRO SIMPLES EM CONCRETO CICLÓPICO, TESTADA, ALAS, CALÇADA E REGULARIZAÇÃO DO TERRENO D - 0,80M</v>
          </cell>
          <cell r="C40" t="str">
            <v>UN</v>
          </cell>
          <cell r="D40">
            <v>602.70000000000005</v>
          </cell>
        </row>
        <row r="41">
          <cell r="A41">
            <v>20000034</v>
          </cell>
          <cell r="B41" t="str">
            <v>BOCA DE BUEIRO SIMPLES EM CONCRETO CICLÓPICO, TESTADA, ALAS, CALÇADA E REGULARIZAÇÃO DO TERRENO D - 1,00M</v>
          </cell>
          <cell r="C41" t="str">
            <v>UN</v>
          </cell>
          <cell r="D41">
            <v>947.62</v>
          </cell>
        </row>
        <row r="42">
          <cell r="A42">
            <v>20000035</v>
          </cell>
          <cell r="B42" t="str">
            <v>BOCA DE BUEIRO SIMPLES EM CONCRETO CICLÓPICO, TESTADA, ALAS, CALÇADA E REGULARIZAÇÃO DO TERRENO D - 1,20M</v>
          </cell>
          <cell r="C42" t="str">
            <v>UN</v>
          </cell>
          <cell r="D42">
            <v>1242.3599999999999</v>
          </cell>
        </row>
        <row r="43">
          <cell r="A43">
            <v>20000036</v>
          </cell>
          <cell r="B43" t="str">
            <v>BOCA DE BUEIRO DUPLA EM CONCRETO CICLÓPICO, TESTADA, ALAS, CALÇADA E REGULARIZAÇÃO DO TERRENO D - 1,00M</v>
          </cell>
          <cell r="C43" t="str">
            <v>UN</v>
          </cell>
          <cell r="D43">
            <v>1200.3</v>
          </cell>
        </row>
        <row r="44">
          <cell r="A44">
            <v>20000037</v>
          </cell>
          <cell r="B44" t="str">
            <v>BOCA DE BUEIRO DUPLA EM CONCRETO CICLÓPICO, TESTADA, ALAS, CALÇADA E REGULARIZAÇÃO DO TERRENO D - 1,20M</v>
          </cell>
          <cell r="C44" t="str">
            <v>UN</v>
          </cell>
          <cell r="D44">
            <v>1742.25</v>
          </cell>
        </row>
        <row r="45">
          <cell r="A45">
            <v>20000038</v>
          </cell>
          <cell r="B45" t="str">
            <v xml:space="preserve">CONCRETO ARMADO PARA BLOCO DE APOIO E DE ANCORAGEM, INCLUSIVE FORMA, AÇO E ESCORAMENTO </v>
          </cell>
          <cell r="C45" t="str">
            <v>M3</v>
          </cell>
          <cell r="D45">
            <v>537.26</v>
          </cell>
        </row>
        <row r="46">
          <cell r="A46">
            <v>20000039</v>
          </cell>
          <cell r="B46" t="str">
            <v xml:space="preserve">CAIXA PARA VENTOSA OU DESCARGA NAS DIMENSÕES DE PROJETO INCLUSIVE REVESTIMENTOS ENTERNOS E EXTERNOS, FUNDO EM CONCRETO FCK= 15 MPA E TAMPA EM CONCRETO ARMADO </v>
          </cell>
          <cell r="C46" t="str">
            <v>UN</v>
          </cell>
          <cell r="D46">
            <v>534.61</v>
          </cell>
        </row>
        <row r="47">
          <cell r="A47">
            <v>20000040</v>
          </cell>
          <cell r="B47" t="str">
            <v xml:space="preserve">EXECUÇÃO DE TRAVESSIA SOB ESTRADA DE FERRO TIPO TUNNEL LINER EM BUEIRO ARMCO OU SIMILAR DN 2,00M </v>
          </cell>
          <cell r="C47" t="str">
            <v>M</v>
          </cell>
          <cell r="D47">
            <v>2857.5</v>
          </cell>
        </row>
        <row r="48">
          <cell r="A48">
            <v>20000041</v>
          </cell>
          <cell r="B48" t="str">
            <v>ESCAVAÇÃO MECANIZADA DE VALAS EM SOLO DE QUALQUER NATUREZA, EXCETO ROCHA EM PROFUNDIDADE DE 0 A 6,00M</v>
          </cell>
          <cell r="C48" t="str">
            <v>M3</v>
          </cell>
          <cell r="D48">
            <v>4.7</v>
          </cell>
        </row>
        <row r="49">
          <cell r="A49">
            <v>20000042</v>
          </cell>
          <cell r="B49" t="str">
            <v>ESCAVAÇÃO MANUAL DE VALAS EM SOLO DE QUALQUER NATUREZA, EXCETO ROCHA EM PROFUNDIDADE DE 0 A 6,00M</v>
          </cell>
          <cell r="C49" t="str">
            <v>M3</v>
          </cell>
          <cell r="D49">
            <v>13.34</v>
          </cell>
        </row>
        <row r="50">
          <cell r="A50">
            <v>20000043</v>
          </cell>
          <cell r="B50" t="str">
            <v>LASTRO DE AREIA: FORNECIMENTO, ESPALHAMENTO E ADENSAMENTO</v>
          </cell>
          <cell r="C50" t="str">
            <v>M3</v>
          </cell>
          <cell r="D50">
            <v>16.79</v>
          </cell>
        </row>
        <row r="51">
          <cell r="A51">
            <v>20000044</v>
          </cell>
          <cell r="B51" t="str">
            <v>ESCAVAÇÃO DE SOLO EM JAZIDA COM TRATOR</v>
          </cell>
          <cell r="C51" t="str">
            <v>M3</v>
          </cell>
          <cell r="D51">
            <v>2.17</v>
          </cell>
        </row>
        <row r="52">
          <cell r="A52">
            <v>20000045</v>
          </cell>
          <cell r="B52" t="str">
            <v>ESCAVAÇÃO E CARGA EM LODO</v>
          </cell>
          <cell r="C52" t="str">
            <v>M3</v>
          </cell>
          <cell r="D52">
            <v>4.62</v>
          </cell>
        </row>
        <row r="53">
          <cell r="A53">
            <v>20000046</v>
          </cell>
          <cell r="B53" t="str">
            <v xml:space="preserve">ATERRO COM AREIA: FORNECIMENTO, ESPALHAMENTO E ADENSAMENTO </v>
          </cell>
          <cell r="C53" t="str">
            <v>M3</v>
          </cell>
          <cell r="D53">
            <v>16.79</v>
          </cell>
        </row>
        <row r="54">
          <cell r="A54">
            <v>20000047</v>
          </cell>
          <cell r="B54" t="str">
            <v>ESCAVAÇÃO MECANICA EM VALA DE ROCHA COM UTILIZAÇÃO DE EXPLOSIVOS, PERFURATRIZ PNEUMATICA, CARGA E TRANSPORTE ATÉ 30M</v>
          </cell>
          <cell r="C54" t="str">
            <v>M3</v>
          </cell>
          <cell r="D54">
            <v>37.28</v>
          </cell>
        </row>
        <row r="55">
          <cell r="A55">
            <v>20000048</v>
          </cell>
          <cell r="B55" t="str">
            <v>ESCAVAÇÃO DE VALA EM ROCHA A FRIO, INCLUINDO REGULARIZAÇÃO, CARGA E TRANSPORTE ATÉ 30M</v>
          </cell>
          <cell r="C55" t="str">
            <v>M3</v>
          </cell>
          <cell r="D55">
            <v>49.81</v>
          </cell>
        </row>
        <row r="56">
          <cell r="A56">
            <v>20000049</v>
          </cell>
          <cell r="B56" t="str">
            <v>ESCORAMENTO COM ESTACA PRANCHA DE AÇO 1/4"</v>
          </cell>
          <cell r="C56" t="str">
            <v>M2</v>
          </cell>
          <cell r="D56">
            <v>42.73</v>
          </cell>
        </row>
        <row r="57">
          <cell r="A57">
            <v>20000050</v>
          </cell>
          <cell r="B57" t="str">
            <v>ESCORAMENTO CONTINUO DE MADEIRA</v>
          </cell>
          <cell r="C57" t="str">
            <v>M2</v>
          </cell>
          <cell r="D57">
            <v>13.61</v>
          </cell>
        </row>
        <row r="58">
          <cell r="A58">
            <v>20000051</v>
          </cell>
          <cell r="B58" t="str">
            <v>ESCORAMENTO DESCONTINUO DE MADEIRA</v>
          </cell>
          <cell r="C58" t="str">
            <v>M2</v>
          </cell>
          <cell r="D58">
            <v>10.34</v>
          </cell>
        </row>
        <row r="59">
          <cell r="A59">
            <v>20000052</v>
          </cell>
          <cell r="B59" t="str">
            <v>COMPACTAÇÃO MECANICA DE REATERRO DE VALA COM LANÇAMENTO, ESPALHAMENTO MANUAL EM CAMADAS DE 0,15M COM CONTROLE DE GRAU DE COMPACTAÇÃO &gt; 95% DE PROCTOR NORMAL</v>
          </cell>
          <cell r="C59" t="str">
            <v>M3</v>
          </cell>
          <cell r="D59">
            <v>5.94</v>
          </cell>
        </row>
        <row r="60">
          <cell r="A60">
            <v>20000053</v>
          </cell>
          <cell r="B60" t="str">
            <v>CARGA E DESCARGA-SOLO</v>
          </cell>
          <cell r="C60" t="str">
            <v>M³</v>
          </cell>
          <cell r="D60">
            <v>2.12</v>
          </cell>
        </row>
        <row r="61">
          <cell r="A61">
            <v>20000054</v>
          </cell>
          <cell r="B61" t="str">
            <v>CARGA E DESCARGA - ROCHA</v>
          </cell>
          <cell r="C61" t="str">
            <v>M4</v>
          </cell>
          <cell r="D61">
            <v>2.61</v>
          </cell>
        </row>
        <row r="62">
          <cell r="A62">
            <v>20000055</v>
          </cell>
          <cell r="B62" t="str">
            <v>TRANSPORTE DE MATERIAL ESCAVADO-SOLO</v>
          </cell>
          <cell r="C62" t="str">
            <v>M³.KM</v>
          </cell>
          <cell r="D62">
            <v>1.06</v>
          </cell>
        </row>
        <row r="63">
          <cell r="A63">
            <v>20000056</v>
          </cell>
          <cell r="B63" t="str">
            <v>TRANSPORTE DE MATERIAL ESCAVADO - ROCHA</v>
          </cell>
          <cell r="C63" t="str">
            <v>M3.KM</v>
          </cell>
          <cell r="D63">
            <v>1.25</v>
          </cell>
        </row>
        <row r="64">
          <cell r="A64">
            <v>20000057</v>
          </cell>
          <cell r="B64" t="str">
            <v xml:space="preserve">TRANSPORTE E DESCARGA DE MATERIAL ESCAVADO - LODO </v>
          </cell>
          <cell r="C64" t="str">
            <v>M3.KM</v>
          </cell>
          <cell r="D64">
            <v>1.27</v>
          </cell>
        </row>
        <row r="65">
          <cell r="A65">
            <v>20000058</v>
          </cell>
          <cell r="B65" t="str">
            <v>ESPALHAMENTO DE SOLO EM BOTA-FORA</v>
          </cell>
          <cell r="C65" t="str">
            <v>M3</v>
          </cell>
          <cell r="D65">
            <v>0.39</v>
          </cell>
        </row>
        <row r="66">
          <cell r="A66">
            <v>20000059</v>
          </cell>
          <cell r="B66" t="str">
            <v>ESPALHAMENTO DE ROCHA EM BOTA FORA</v>
          </cell>
          <cell r="C66" t="str">
            <v>M3</v>
          </cell>
          <cell r="D66">
            <v>0.9</v>
          </cell>
        </row>
        <row r="67">
          <cell r="A67">
            <v>20000060</v>
          </cell>
          <cell r="B67" t="str">
            <v xml:space="preserve">ASSENTAMENTO DE TUBULAÇÃO EXECUTADA EM TRECHO ENTERRADO CHAPAS SOLDADAS DE AÇO CARBONO DN 900 COM PROTEÇÃO CONTRA CORROSÃO, ATRAVÉS DE PINTURA INTERNA COM ESMALTE DE ALCATRÃO E EXTERNAMENTE COM PINTURA DE ESMALTE DE ALCATRÃO USANDO-SE LÃ DE VIDRO OU JUTA </v>
          </cell>
          <cell r="C67" t="str">
            <v>M</v>
          </cell>
          <cell r="D67">
            <v>68.3</v>
          </cell>
        </row>
        <row r="68">
          <cell r="A68">
            <v>20000061</v>
          </cell>
          <cell r="B68" t="str">
            <v>ASSENTAMENTO DE TUBULAÇÃO EXECUTADA EM TRECHO AEREO CHAPAS SOLDADAS DE AÇO CARBONO DN 900, CARGA, DESCARGA, ENFILEIRAMENTO E TRANSPORTE DO LOCAL DE ESTOCAGEM ATÉ O PONTO DE APLICAÇÃO</v>
          </cell>
          <cell r="C68" t="str">
            <v>M</v>
          </cell>
          <cell r="D68">
            <v>88.75</v>
          </cell>
        </row>
        <row r="69">
          <cell r="A69">
            <v>20000062</v>
          </cell>
          <cell r="B69" t="str">
            <v xml:space="preserve">PROTEÇÃO INTERNA CONTRA CORROSÃO, ATRAVÉS DE PINTURA INTERNA COM ESMALTE DE ALCATRÃO USANDO-SE LÃ DE VIDRO OU JUTA COMO ELEMENTO DE ARMADURA PARA O REVESTIMENTO BETUMINOSO </v>
          </cell>
          <cell r="C69" t="str">
            <v>M²</v>
          </cell>
          <cell r="D69">
            <v>20</v>
          </cell>
        </row>
        <row r="70">
          <cell r="A70">
            <v>20000063</v>
          </cell>
          <cell r="B70" t="str">
            <v xml:space="preserve">PROTEÇÃO EXTERNA CONTRA CORROSÃO, ATRAVÉS DE PINTURA INTERNA COM ESMALTE DE ALCATRÃO USANDO-SE LÃ DE VIDRO OU JUTA COMO ELEMENTO DE ARMADURA PARA O REVESTIMENTO BETUMINOSO </v>
          </cell>
          <cell r="C70" t="str">
            <v>M²</v>
          </cell>
          <cell r="D70">
            <v>30</v>
          </cell>
        </row>
        <row r="71">
          <cell r="A71">
            <v>20000064</v>
          </cell>
          <cell r="B71" t="str">
            <v xml:space="preserve">FORNECIMENTO E MONTAGENS DE JUNTA DRESSER DN 900MM </v>
          </cell>
          <cell r="C71" t="str">
            <v xml:space="preserve">CJ </v>
          </cell>
          <cell r="D71">
            <v>3499.67</v>
          </cell>
        </row>
        <row r="72">
          <cell r="A72">
            <v>20000065</v>
          </cell>
          <cell r="B72" t="str">
            <v xml:space="preserve">EXECUÇÃO DE SERVIÇOS DE PROTEÇÃO CATODICA </v>
          </cell>
          <cell r="C72" t="str">
            <v>KM</v>
          </cell>
          <cell r="D72">
            <v>2180</v>
          </cell>
        </row>
        <row r="73">
          <cell r="A73">
            <v>20000066</v>
          </cell>
          <cell r="B73" t="str">
            <v>CORTE EM MATERIAL DE 1ª CATEGORIA X 2,51</v>
          </cell>
          <cell r="C73" t="str">
            <v>M3</v>
          </cell>
          <cell r="D73">
            <v>1.24</v>
          </cell>
        </row>
        <row r="74">
          <cell r="A74">
            <v>20000067</v>
          </cell>
          <cell r="B74" t="str">
            <v>ESCAVAÇÃO E TRANSPORTE C/ LÂMINA DT &lt; 30M - 1A CATEGORIA X 1,72</v>
          </cell>
          <cell r="C74" t="str">
            <v>M3</v>
          </cell>
          <cell r="D74">
            <v>2.17</v>
          </cell>
        </row>
        <row r="75">
          <cell r="A75">
            <v>20000068</v>
          </cell>
          <cell r="B75" t="str">
            <v xml:space="preserve">REVESTIMENTO C/ CASCALHO </v>
          </cell>
          <cell r="C75" t="str">
            <v>M³</v>
          </cell>
          <cell r="D75">
            <v>11.67</v>
          </cell>
        </row>
        <row r="76">
          <cell r="A76">
            <v>20000069</v>
          </cell>
          <cell r="B76" t="str">
            <v>DESMONTE EM TERRA COMPACTADA (1ª CATEGORIA) UTILIZANDO EQUIPAMENTO ADEQUADO, INCLUINDO TRANSPORTE MECANICO ATÉ 30 M</v>
          </cell>
          <cell r="C76" t="str">
            <v>M³</v>
          </cell>
          <cell r="D76">
            <v>2.17</v>
          </cell>
        </row>
        <row r="77">
          <cell r="A77">
            <v>20000070</v>
          </cell>
          <cell r="B77" t="str">
            <v>DESMONTE EM ROCHA BRANDA OU ROCHA EM DECOMPOSIÇÃO (3ª CATEGORIA) UTILIZANDO EXPLOSIVOS E PERFURATRIZ PNEUMÁTICA, INCLUINDO TRANSPORTE ATÉ 30 M</v>
          </cell>
          <cell r="C77" t="str">
            <v>M³</v>
          </cell>
          <cell r="D77">
            <v>37.28</v>
          </cell>
        </row>
        <row r="78">
          <cell r="A78">
            <v>20000071</v>
          </cell>
          <cell r="B78" t="str">
            <v>ESGOTAMENTO COM CONJUNTO MOTO BOMBA</v>
          </cell>
          <cell r="C78" t="str">
            <v>H</v>
          </cell>
          <cell r="D78">
            <v>2.13</v>
          </cell>
        </row>
        <row r="79">
          <cell r="A79">
            <v>20000072</v>
          </cell>
          <cell r="B79" t="str">
            <v xml:space="preserve">ESCORAMENTO CONTINUO </v>
          </cell>
          <cell r="C79" t="str">
            <v>M²</v>
          </cell>
          <cell r="D79">
            <v>13.61</v>
          </cell>
        </row>
        <row r="80">
          <cell r="A80">
            <v>20000073</v>
          </cell>
          <cell r="B80" t="str">
            <v>ATERRO/REATERRO DE ÁREA COMPACTADO COM PLACAS COMPACTADORA COM CONTROLE DO GRAU DE COMPACTAÇÃO</v>
          </cell>
          <cell r="C80" t="str">
            <v>M3</v>
          </cell>
          <cell r="D80">
            <v>5.94</v>
          </cell>
        </row>
        <row r="81">
          <cell r="A81">
            <v>20000074</v>
          </cell>
          <cell r="B81" t="str">
            <v>LASTRO DE CONCRETO NÃO ESTRUTURAL CONSUMO MÍNIMO DE 150 KG/M3, PREPARO E LANÇAMENTO</v>
          </cell>
          <cell r="C81" t="str">
            <v>M3</v>
          </cell>
          <cell r="D81">
            <v>144.52000000000001</v>
          </cell>
        </row>
        <row r="82">
          <cell r="A82">
            <v>20000075</v>
          </cell>
          <cell r="B82" t="str">
            <v>FORMA PLANA EM TÁBUA COMUM PARA FUNDAÇÃO</v>
          </cell>
          <cell r="C82" t="str">
            <v>M²</v>
          </cell>
          <cell r="D82">
            <v>19.89</v>
          </cell>
        </row>
        <row r="83">
          <cell r="A83">
            <v>20000076</v>
          </cell>
          <cell r="B83" t="str">
            <v>CONCRETO ESTRUTURAL, FCK = 250 KG/CM², PREPARO E LANÇAMENTO</v>
          </cell>
          <cell r="C83" t="str">
            <v>M³</v>
          </cell>
          <cell r="D83">
            <v>209.37</v>
          </cell>
        </row>
        <row r="84">
          <cell r="A84">
            <v>20000077</v>
          </cell>
          <cell r="B84" t="str">
            <v>FORMA PLANA EM CHAPA COMPENSADA PLASTIFICADA, ESTRUTURAL, E = 12 MM</v>
          </cell>
          <cell r="C84" t="str">
            <v>M²</v>
          </cell>
          <cell r="D84">
            <v>27.84</v>
          </cell>
        </row>
        <row r="85">
          <cell r="A85">
            <v>20000078</v>
          </cell>
          <cell r="B85" t="str">
            <v>CIMBRAMENTO</v>
          </cell>
          <cell r="C85" t="str">
            <v>M³</v>
          </cell>
          <cell r="D85">
            <v>11.35</v>
          </cell>
        </row>
        <row r="86">
          <cell r="A86">
            <v>20000079</v>
          </cell>
          <cell r="B86" t="str">
            <v>AÇO CA-50 (A OU B)</v>
          </cell>
          <cell r="C86" t="str">
            <v>KG</v>
          </cell>
          <cell r="D86">
            <v>2.29</v>
          </cell>
        </row>
        <row r="87">
          <cell r="A87">
            <v>20000080</v>
          </cell>
          <cell r="B87" t="str">
            <v>APOIOS MÓVEIS EM CHAPA DE AÇO E BORRACHA DE NEOPRENE</v>
          </cell>
          <cell r="C87" t="str">
            <v>M³</v>
          </cell>
          <cell r="D87">
            <v>138</v>
          </cell>
        </row>
        <row r="88">
          <cell r="A88">
            <v>20000081</v>
          </cell>
          <cell r="B88" t="str">
            <v xml:space="preserve">GUARDACORPO EM TUBOS DE 11/2" PINTADO COM BASE ANTICORROSIVA E PINTURA A ÓLEO EM DUAS DEMÃOS </v>
          </cell>
          <cell r="C88" t="str">
            <v>M</v>
          </cell>
          <cell r="D88">
            <v>39.22</v>
          </cell>
        </row>
        <row r="89">
          <cell r="A89">
            <v>20000082</v>
          </cell>
          <cell r="B89" t="str">
            <v xml:space="preserve">FORNECIMENTO E CRAVAÇÃO DE CAMISA METÁLICA E DEMAIS SERVIÇOS NECESSÁRIOS </v>
          </cell>
          <cell r="C89" t="str">
            <v>M</v>
          </cell>
          <cell r="D89">
            <v>650.94000000000005</v>
          </cell>
        </row>
        <row r="90">
          <cell r="A90">
            <v>20000083</v>
          </cell>
          <cell r="B90" t="str">
            <v xml:space="preserve">EXECUÇÃO DE ALVENARIA DE PEDRA PARA BUEIRO COM FORNECIMENTO DE MÃO DE OBRA, MATERIAIS E TRANSPORTE CONFORME PROJETO </v>
          </cell>
          <cell r="C90" t="str">
            <v>M3</v>
          </cell>
          <cell r="D90">
            <v>111.77</v>
          </cell>
        </row>
        <row r="91">
          <cell r="A91">
            <v>20000084</v>
          </cell>
          <cell r="B91" t="str">
            <v xml:space="preserve">LASTRO DE CONCRETO NÃO ESTRUTURAL PARA BLOCOS DE APOIO E DE ANCORAGEM </v>
          </cell>
          <cell r="C91" t="str">
            <v>M3</v>
          </cell>
          <cell r="D91">
            <v>144.52000000000001</v>
          </cell>
        </row>
        <row r="92">
          <cell r="A92">
            <v>20000085</v>
          </cell>
          <cell r="B92" t="str">
            <v xml:space="preserve">FORMA PLANA EM TABUA COMUM PARA BLOCOS DE APOIO E DE ANCORAGEM </v>
          </cell>
          <cell r="C92" t="str">
            <v>M2</v>
          </cell>
          <cell r="D92">
            <v>19.89</v>
          </cell>
        </row>
        <row r="93">
          <cell r="A93">
            <v>20000086</v>
          </cell>
          <cell r="B93" t="str">
            <v>EXECUÇÃO DE TRAVESSIA SOB ESTRADA DE RODAGEM TIPO TUNNEL LINER EM BUEIRO ARMICO OU SIMILAR DN 2,00M</v>
          </cell>
          <cell r="C93" t="str">
            <v>M</v>
          </cell>
          <cell r="D93">
            <v>2048.1999999999998</v>
          </cell>
        </row>
        <row r="94">
          <cell r="A94">
            <v>20000087</v>
          </cell>
          <cell r="B94" t="str">
            <v>ASSENTAMENTO DE TUBULAÇÃO EXECUTADA EM TRECHO ENTERRADO CHAPAS SOLDADAS DE AÇO CARBONO DN 800 COM PROTEÇÃO CONTRA CORROSÃO, ATRAVÉS DE PINTURA INTERNA COM ESMALTE DE ALCATRÃO E EXTERNAMENTE COM PINTURA DE ESMALTE DE ALCATRÃO USANDO-SE LÃ DE VIDRO OU JUNTA</v>
          </cell>
          <cell r="C94" t="str">
            <v>M</v>
          </cell>
          <cell r="D94">
            <v>58.44</v>
          </cell>
        </row>
        <row r="95">
          <cell r="A95">
            <v>20000088</v>
          </cell>
          <cell r="B95" t="str">
            <v>ASSENTAMENTO DE TUBULAÇÃO EXECUTADA EM TRECHO AEREO CHAPAS SOLDADAS DE AÇO CARBONO DN 800, CARGA, DESCARGA, ENFILEIRAMENTO E TRANSPORTE DO LOCAL DE ESTOCAGEM ATÉ O PONTO DE APLICAÇÃO</v>
          </cell>
          <cell r="C95" t="str">
            <v>M</v>
          </cell>
          <cell r="D95">
            <v>75.959999999999994</v>
          </cell>
        </row>
        <row r="96">
          <cell r="A96">
            <v>20000089</v>
          </cell>
          <cell r="B96" t="str">
            <v xml:space="preserve">FORNECIMENTO E MONTAGENS DE JUNTA DRESSER DN 800MM </v>
          </cell>
          <cell r="C96" t="str">
            <v xml:space="preserve">CJ </v>
          </cell>
          <cell r="D96">
            <v>3138.68</v>
          </cell>
        </row>
        <row r="97">
          <cell r="A97">
            <v>20000090</v>
          </cell>
          <cell r="B97" t="str">
            <v>ESCAVAÇÃO MANUAL DE ÁREA EM SOLO DE QUALQUER NATUREZA, EXCETO ROCHA</v>
          </cell>
          <cell r="C97" t="str">
            <v>M3</v>
          </cell>
          <cell r="D97">
            <v>13.34</v>
          </cell>
        </row>
        <row r="98">
          <cell r="A98">
            <v>20000091</v>
          </cell>
          <cell r="B98" t="str">
            <v xml:space="preserve">ESCAVAÇÃO MECANIZADA </v>
          </cell>
          <cell r="C98" t="str">
            <v>M³</v>
          </cell>
          <cell r="D98">
            <v>4.7</v>
          </cell>
        </row>
      </sheetData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1"/>
      <sheetName val="conv X contrato"/>
      <sheetName val="conv X contrato (3)"/>
      <sheetName val="conv X contrato_RETRATO"/>
      <sheetName val="conv X contrato_PAISAGEM"/>
      <sheetName val="PCOMP-06-11-2006"/>
      <sheetName val="1 2 3 4 5 6 7"/>
      <sheetName val="conv X contrato (7)"/>
      <sheetName val="conv X contrato (6)"/>
      <sheetName val="conv X contrato (5)"/>
      <sheetName val="PCOMP01"/>
      <sheetName val="RPLAN01"/>
      <sheetName val="conv X contrato (2)"/>
      <sheetName val="COMPOSIÇÕES"/>
      <sheetName val="Plan1 (2)"/>
      <sheetName val="MURICI"/>
    </sheetNames>
    <sheetDataSet>
      <sheetData sheetId="0"/>
      <sheetData sheetId="1"/>
      <sheetData sheetId="2"/>
      <sheetData sheetId="3"/>
      <sheetData sheetId="4"/>
      <sheetData sheetId="5">
        <row r="1">
          <cell r="A1" t="str">
            <v>Codigo</v>
          </cell>
          <cell r="B1" t="str">
            <v>Descricao</v>
          </cell>
          <cell r="C1" t="str">
            <v>Unidade</v>
          </cell>
        </row>
        <row r="2">
          <cell r="A2" t="str">
            <v>0106201</v>
          </cell>
          <cell r="B2" t="str">
            <v>CERCA PROV C/MR RT TR 2,2M C/9 FIOS AR FAR</v>
          </cell>
          <cell r="C2" t="str">
            <v>M</v>
          </cell>
          <cell r="D2">
            <v>14.73</v>
          </cell>
        </row>
        <row r="3">
          <cell r="A3" t="str">
            <v>0106202</v>
          </cell>
          <cell r="B3" t="str">
            <v>CERCA PROV C/MR RT 2M C/8 FIOS AR FAR</v>
          </cell>
          <cell r="C3" t="str">
            <v>M</v>
          </cell>
          <cell r="D3">
            <v>13.52</v>
          </cell>
        </row>
        <row r="4">
          <cell r="A4" t="str">
            <v>0106203</v>
          </cell>
          <cell r="B4" t="str">
            <v>CERCA PROV C/MR OBL 2M C/8 FIOS AR FAR</v>
          </cell>
          <cell r="C4" t="str">
            <v>M</v>
          </cell>
          <cell r="D4">
            <v>14.89</v>
          </cell>
        </row>
        <row r="5">
          <cell r="A5" t="str">
            <v>0106204</v>
          </cell>
          <cell r="B5" t="str">
            <v>CERCA PROV C/MR RT 2,8M C/12 FIOS AR FAR</v>
          </cell>
          <cell r="C5" t="str">
            <v>M</v>
          </cell>
          <cell r="D5">
            <v>19.010000000000002</v>
          </cell>
        </row>
        <row r="6">
          <cell r="A6" t="str">
            <v>0106205</v>
          </cell>
          <cell r="B6" t="str">
            <v>CERCA PROV C/MR OBL 2,8M C/12 FIOS AR FAR</v>
          </cell>
          <cell r="C6" t="str">
            <v>M</v>
          </cell>
          <cell r="D6">
            <v>21.44</v>
          </cell>
        </row>
        <row r="7">
          <cell r="A7" t="str">
            <v>0106206</v>
          </cell>
          <cell r="B7" t="str">
            <v>Cerca de protecao do canteiro</v>
          </cell>
          <cell r="C7" t="str">
            <v>m</v>
          </cell>
          <cell r="D7">
            <v>14.44</v>
          </cell>
        </row>
        <row r="8">
          <cell r="A8" t="str">
            <v>0106207</v>
          </cell>
          <cell r="B8" t="str">
            <v>CARGA, TRANSPORTE E DESCARGA DE TUBOS E PECAS DE PVC RIGIDO</v>
          </cell>
          <cell r="C8" t="str">
            <v>M</v>
          </cell>
          <cell r="D8">
            <v>0.39</v>
          </cell>
        </row>
        <row r="9">
          <cell r="A9" t="str">
            <v>0106208</v>
          </cell>
          <cell r="B9" t="str">
            <v>CARGA, TRANSPORTE E DESCARGA DE TUBOS E PECAS DE PVC RIGIDO</v>
          </cell>
          <cell r="C9" t="str">
            <v>M</v>
          </cell>
          <cell r="D9">
            <v>0.53</v>
          </cell>
        </row>
        <row r="10">
          <cell r="A10" t="str">
            <v>0106209</v>
          </cell>
          <cell r="B10" t="str">
            <v>CARGA, TRANSPORTE E DESCARGA DE TUBOS E PECAS DE PVC RIGIDO</v>
          </cell>
          <cell r="C10" t="str">
            <v>M</v>
          </cell>
          <cell r="D10">
            <v>0.66</v>
          </cell>
        </row>
        <row r="11">
          <cell r="A11" t="str">
            <v>0106210</v>
          </cell>
          <cell r="B11" t="str">
            <v>CARGA, TRANSPORTE E DESCARGA DE TUBOS E PECAS DE PVC RIGIDO</v>
          </cell>
          <cell r="C11" t="str">
            <v>M</v>
          </cell>
          <cell r="D11">
            <v>0.92</v>
          </cell>
        </row>
        <row r="12">
          <cell r="A12" t="str">
            <v>0106406</v>
          </cell>
          <cell r="B12" t="str">
            <v>Subestacao aerea provisoria 30 KVA</v>
          </cell>
          <cell r="C12" t="str">
            <v>un</v>
          </cell>
          <cell r="D12">
            <v>6542.15</v>
          </cell>
        </row>
        <row r="13">
          <cell r="A13" t="str">
            <v>0106407</v>
          </cell>
          <cell r="B13" t="str">
            <v>Subestacao aerea prov 30 KVA - 1a parte</v>
          </cell>
          <cell r="C13" t="str">
            <v>un</v>
          </cell>
          <cell r="D13">
            <v>3229.96</v>
          </cell>
        </row>
        <row r="14">
          <cell r="A14" t="str">
            <v>0106409</v>
          </cell>
          <cell r="B14" t="str">
            <v>Subestacao aerea prov 30 KVA - 2a parte</v>
          </cell>
          <cell r="C14" t="str">
            <v>un</v>
          </cell>
          <cell r="D14">
            <v>3312.19</v>
          </cell>
        </row>
        <row r="15">
          <cell r="A15" t="str">
            <v>0106410</v>
          </cell>
          <cell r="B15" t="str">
            <v>Subestacao aerea provisoria 75 KVA</v>
          </cell>
          <cell r="C15" t="str">
            <v>un</v>
          </cell>
          <cell r="D15">
            <v>13354.22</v>
          </cell>
        </row>
        <row r="16">
          <cell r="A16" t="str">
            <v>0106411</v>
          </cell>
          <cell r="B16" t="str">
            <v>Subestacao aerea prov 75 KVA - 1a parte</v>
          </cell>
          <cell r="C16" t="str">
            <v>un</v>
          </cell>
          <cell r="D16">
            <v>13197.18</v>
          </cell>
        </row>
        <row r="17">
          <cell r="A17" t="str">
            <v>0106413</v>
          </cell>
          <cell r="B17" t="str">
            <v>Subestacao aerea prov 75 KVA - 2a parte</v>
          </cell>
          <cell r="C17" t="str">
            <v>un</v>
          </cell>
          <cell r="D17">
            <v>7908.67</v>
          </cell>
        </row>
        <row r="18">
          <cell r="A18" t="str">
            <v>0106414</v>
          </cell>
          <cell r="B18" t="str">
            <v>Subestacao aerea provisoria 45 KVA</v>
          </cell>
          <cell r="C18" t="str">
            <v>un</v>
          </cell>
          <cell r="D18">
            <v>7300.49</v>
          </cell>
        </row>
        <row r="19">
          <cell r="A19" t="str">
            <v>0106415</v>
          </cell>
          <cell r="B19" t="str">
            <v>Subestacao aerea prov 45 KVA - 1a parte</v>
          </cell>
          <cell r="C19" t="str">
            <v>un</v>
          </cell>
          <cell r="D19">
            <v>3230.55</v>
          </cell>
        </row>
        <row r="20">
          <cell r="A20" t="str">
            <v>0106416</v>
          </cell>
          <cell r="B20" t="str">
            <v>Subestacao aerea prov 45 KVA - 2a parte</v>
          </cell>
          <cell r="C20" t="str">
            <v>un</v>
          </cell>
          <cell r="D20">
            <v>4069.94</v>
          </cell>
        </row>
        <row r="21">
          <cell r="A21" t="str">
            <v>0106417</v>
          </cell>
          <cell r="B21" t="str">
            <v>Subestacao aerea provisoria 15 KVA</v>
          </cell>
          <cell r="C21" t="str">
            <v>un</v>
          </cell>
          <cell r="D21">
            <v>6042.15</v>
          </cell>
        </row>
        <row r="22">
          <cell r="A22" t="str">
            <v>0106418</v>
          </cell>
          <cell r="B22" t="str">
            <v>Subestacao aerea prov 15 KVA - 1a parte</v>
          </cell>
          <cell r="C22" t="str">
            <v>un</v>
          </cell>
          <cell r="D22">
            <v>3229.96</v>
          </cell>
        </row>
        <row r="23">
          <cell r="A23" t="str">
            <v>0106419</v>
          </cell>
          <cell r="B23" t="str">
            <v>Subestacao aerea prov 15 KVA - 2a parte</v>
          </cell>
          <cell r="C23" t="str">
            <v>un</v>
          </cell>
          <cell r="D23">
            <v>2812.19</v>
          </cell>
        </row>
        <row r="24">
          <cell r="A24" t="str">
            <v>0106420</v>
          </cell>
          <cell r="B24" t="str">
            <v>Subestacao aerea provisoria 75 KVA</v>
          </cell>
          <cell r="C24" t="str">
            <v>un</v>
          </cell>
          <cell r="D24">
            <v>13342.64</v>
          </cell>
        </row>
        <row r="25">
          <cell r="A25" t="str">
            <v>0106502</v>
          </cell>
          <cell r="B25" t="str">
            <v>Passarela de 1,2 m largura c/corrimao</v>
          </cell>
          <cell r="C25" t="str">
            <v>m</v>
          </cell>
          <cell r="D25">
            <v>59.96</v>
          </cell>
        </row>
        <row r="26">
          <cell r="A26" t="str">
            <v>0106701</v>
          </cell>
          <cell r="B26" t="str">
            <v>Sinalizacao de protecao com baldes</v>
          </cell>
          <cell r="C26" t="str">
            <v>m</v>
          </cell>
          <cell r="D26">
            <v>0.87</v>
          </cell>
        </row>
        <row r="27">
          <cell r="A27" t="str">
            <v>0106801</v>
          </cell>
          <cell r="B27" t="str">
            <v>Placas da obra</v>
          </cell>
          <cell r="C27" t="str">
            <v>m2</v>
          </cell>
          <cell r="D27">
            <v>126.02</v>
          </cell>
        </row>
        <row r="28">
          <cell r="A28" t="str">
            <v>0107213</v>
          </cell>
          <cell r="B28" t="str">
            <v>Equipamentos da obra</v>
          </cell>
          <cell r="C28" t="str">
            <v>Mes</v>
          </cell>
          <cell r="D28">
            <v>5728.2</v>
          </cell>
        </row>
        <row r="29">
          <cell r="A29" t="str">
            <v>0107401</v>
          </cell>
          <cell r="B29" t="str">
            <v>Equipamentos de seguranca - EPI'S</v>
          </cell>
          <cell r="C29" t="str">
            <v>Mes</v>
          </cell>
          <cell r="D29">
            <v>3223.28</v>
          </cell>
        </row>
        <row r="30">
          <cell r="A30" t="str">
            <v>0108001</v>
          </cell>
          <cell r="B30" t="str">
            <v>Administracao local da obra</v>
          </cell>
          <cell r="C30" t="str">
            <v>mes</v>
          </cell>
          <cell r="D30">
            <v>20923.78</v>
          </cell>
        </row>
        <row r="31">
          <cell r="A31" t="str">
            <v>0108002</v>
          </cell>
          <cell r="B31" t="str">
            <v>PESSOAL - 1A PARTE</v>
          </cell>
          <cell r="C31" t="str">
            <v>mes</v>
          </cell>
          <cell r="D31">
            <v>19026.61</v>
          </cell>
        </row>
        <row r="32">
          <cell r="A32" t="str">
            <v>0108003</v>
          </cell>
          <cell r="B32" t="str">
            <v>PESSOAL - 2A PARTE</v>
          </cell>
          <cell r="C32" t="str">
            <v>mes</v>
          </cell>
          <cell r="D32">
            <v>1897.17</v>
          </cell>
        </row>
        <row r="33">
          <cell r="A33" t="str">
            <v>0110001</v>
          </cell>
          <cell r="B33" t="str">
            <v>Consumos</v>
          </cell>
          <cell r="C33" t="str">
            <v>Mes</v>
          </cell>
          <cell r="D33">
            <v>9222</v>
          </cell>
        </row>
        <row r="34">
          <cell r="A34" t="str">
            <v>0112406</v>
          </cell>
          <cell r="B34" t="str">
            <v>Retirada de meio fio s/remocao</v>
          </cell>
          <cell r="C34" t="str">
            <v>M</v>
          </cell>
          <cell r="D34">
            <v>1.82</v>
          </cell>
        </row>
        <row r="35">
          <cell r="A35" t="str">
            <v>0112407</v>
          </cell>
          <cell r="B35" t="str">
            <v>Demolicao de asfalto s/remocao</v>
          </cell>
          <cell r="C35" t="str">
            <v>m2</v>
          </cell>
          <cell r="D35">
            <v>4.71</v>
          </cell>
        </row>
        <row r="36">
          <cell r="A36" t="str">
            <v>0200001</v>
          </cell>
          <cell r="B36" t="str">
            <v>Aluguel de Container, tipo escritorio, incl. intal.eletrica</v>
          </cell>
          <cell r="C36" t="str">
            <v>unxm</v>
          </cell>
          <cell r="D36">
            <v>97.25</v>
          </cell>
        </row>
        <row r="37">
          <cell r="A37" t="str">
            <v>0200002</v>
          </cell>
          <cell r="B37" t="str">
            <v>Galpao aberto p/oficina e deposito de canteiro de obras.</v>
          </cell>
          <cell r="C37" t="str">
            <v>m2</v>
          </cell>
          <cell r="D37">
            <v>83.29</v>
          </cell>
        </row>
        <row r="38">
          <cell r="A38" t="str">
            <v>0201002</v>
          </cell>
          <cell r="B38" t="str">
            <v>Destocamento de arvores de porte medio e raizes profundas,s</v>
          </cell>
          <cell r="C38" t="str">
            <v>un</v>
          </cell>
          <cell r="D38">
            <v>31.28</v>
          </cell>
        </row>
        <row r="39">
          <cell r="A39" t="str">
            <v>0204101</v>
          </cell>
          <cell r="B39" t="str">
            <v>Aterro mat areno-argiloso s/apiloamento</v>
          </cell>
          <cell r="C39" t="str">
            <v>m3</v>
          </cell>
          <cell r="D39">
            <v>11.85</v>
          </cell>
        </row>
        <row r="40">
          <cell r="A40" t="str">
            <v>0204102</v>
          </cell>
          <cell r="B40" t="str">
            <v>Aterro mat areno-argiloso c/apiloamento</v>
          </cell>
          <cell r="C40" t="str">
            <v>m3</v>
          </cell>
          <cell r="D40">
            <v>21.2</v>
          </cell>
        </row>
        <row r="41">
          <cell r="A41" t="str">
            <v>0204103</v>
          </cell>
          <cell r="B41" t="str">
            <v>Aterro mat areno-argiloso comp c/sapinho</v>
          </cell>
          <cell r="C41" t="str">
            <v>m3</v>
          </cell>
          <cell r="D41">
            <v>10.65</v>
          </cell>
        </row>
        <row r="42">
          <cell r="A42" t="str">
            <v>0204201</v>
          </cell>
          <cell r="B42" t="str">
            <v>Aterro c/areia espalhada e molhada</v>
          </cell>
          <cell r="C42" t="str">
            <v>m3</v>
          </cell>
          <cell r="D42">
            <v>17.760000000000002</v>
          </cell>
        </row>
        <row r="43">
          <cell r="A43" t="str">
            <v>0204202</v>
          </cell>
          <cell r="B43" t="str">
            <v>Aterro c/areia espal/comp c/sapinho</v>
          </cell>
          <cell r="C43" t="str">
            <v>m3</v>
          </cell>
          <cell r="D43">
            <v>16.68</v>
          </cell>
        </row>
        <row r="44">
          <cell r="A44" t="str">
            <v>0204401</v>
          </cell>
          <cell r="B44" t="str">
            <v>Reaterro manual s/apiloamento</v>
          </cell>
          <cell r="C44" t="str">
            <v>m3</v>
          </cell>
          <cell r="D44">
            <v>1.76</v>
          </cell>
        </row>
        <row r="45">
          <cell r="A45" t="str">
            <v>0204402</v>
          </cell>
          <cell r="B45" t="str">
            <v>Reaterro manual c/apiloamento</v>
          </cell>
          <cell r="C45" t="str">
            <v>m3</v>
          </cell>
          <cell r="D45">
            <v>16</v>
          </cell>
        </row>
        <row r="46">
          <cell r="A46" t="str">
            <v>0204403</v>
          </cell>
          <cell r="B46" t="str">
            <v>Reaterro compactado em camadas de 20cm de mat. solto, em te</v>
          </cell>
          <cell r="C46" t="str">
            <v>m3</v>
          </cell>
          <cell r="D46">
            <v>11.73</v>
          </cell>
        </row>
        <row r="47">
          <cell r="A47" t="str">
            <v>0205101</v>
          </cell>
          <cell r="B47" t="str">
            <v>Escoramento continuo de valas.</v>
          </cell>
          <cell r="C47" t="str">
            <v>m2</v>
          </cell>
          <cell r="D47">
            <v>21.28</v>
          </cell>
        </row>
        <row r="48">
          <cell r="A48" t="str">
            <v>0205102</v>
          </cell>
          <cell r="B48" t="str">
            <v>Pontaleteamento.</v>
          </cell>
          <cell r="C48" t="str">
            <v>m2</v>
          </cell>
          <cell r="D48">
            <v>23.29</v>
          </cell>
        </row>
        <row r="49">
          <cell r="A49" t="str">
            <v>0205201</v>
          </cell>
          <cell r="B49" t="str">
            <v>Escoramento descontinuo de valas.</v>
          </cell>
          <cell r="C49" t="str">
            <v>m2</v>
          </cell>
          <cell r="D49">
            <v>12.65</v>
          </cell>
        </row>
        <row r="50">
          <cell r="A50" t="str">
            <v>0206003</v>
          </cell>
          <cell r="B50" t="str">
            <v>Berco de areia</v>
          </cell>
          <cell r="C50" t="str">
            <v>m3</v>
          </cell>
          <cell r="D50">
            <v>44.03</v>
          </cell>
        </row>
        <row r="51">
          <cell r="A51" t="str">
            <v>0206004</v>
          </cell>
          <cell r="B51" t="str">
            <v>Escavacao de vala a frio em material de 2a. categoria ate 1</v>
          </cell>
          <cell r="C51" t="str">
            <v>m3</v>
          </cell>
          <cell r="D51">
            <v>23.46</v>
          </cell>
        </row>
        <row r="52">
          <cell r="A52" t="str">
            <v>0206005</v>
          </cell>
          <cell r="B52" t="str">
            <v>Escavacao de vala a frio em material de 2a. categoria entre</v>
          </cell>
          <cell r="C52" t="str">
            <v>m3</v>
          </cell>
          <cell r="D52">
            <v>46.09</v>
          </cell>
        </row>
        <row r="53">
          <cell r="A53" t="str">
            <v>0206006</v>
          </cell>
          <cell r="B53" t="str">
            <v>Escavacao manual de vala em material de 3a. categoria ate 2</v>
          </cell>
          <cell r="C53" t="str">
            <v>m3</v>
          </cell>
          <cell r="D53">
            <v>32.78</v>
          </cell>
        </row>
        <row r="54">
          <cell r="A54" t="str">
            <v>0206007</v>
          </cell>
          <cell r="B54" t="str">
            <v>Escavacao manual de vala em material de 3a. categoria entre</v>
          </cell>
          <cell r="C54" t="str">
            <v>m3</v>
          </cell>
          <cell r="D54">
            <v>40.6</v>
          </cell>
        </row>
        <row r="55">
          <cell r="A55" t="str">
            <v>0206008</v>
          </cell>
          <cell r="B55" t="str">
            <v>Escavacao manual de vala em material de 3a. categoria entre</v>
          </cell>
          <cell r="C55" t="str">
            <v>m3</v>
          </cell>
          <cell r="D55">
            <v>71.680000000000007</v>
          </cell>
        </row>
        <row r="56">
          <cell r="A56" t="str">
            <v>0206009</v>
          </cell>
          <cell r="B56" t="str">
            <v>Escavacao manual de vala em material de 3a. categoria ate 2</v>
          </cell>
          <cell r="C56" t="str">
            <v>m3</v>
          </cell>
          <cell r="D56">
            <v>77.099999999999994</v>
          </cell>
        </row>
        <row r="57">
          <cell r="A57" t="str">
            <v>0206010</v>
          </cell>
          <cell r="B57" t="str">
            <v>Demolicao de pavimentacao com paralelepipedo, incluindo emp</v>
          </cell>
          <cell r="C57" t="str">
            <v>m2</v>
          </cell>
          <cell r="D57">
            <v>5.48</v>
          </cell>
        </row>
        <row r="58">
          <cell r="A58" t="str">
            <v>0206011</v>
          </cell>
          <cell r="B58" t="str">
            <v>Demolicao de pavimentacao asfaltica.</v>
          </cell>
          <cell r="C58" t="str">
            <v>m2</v>
          </cell>
          <cell r="D58">
            <v>9.02</v>
          </cell>
        </row>
        <row r="59">
          <cell r="A59" t="str">
            <v>0206012</v>
          </cell>
          <cell r="B59" t="str">
            <v>Demolicao de passeios cimentados.</v>
          </cell>
          <cell r="C59" t="str">
            <v>m2</v>
          </cell>
          <cell r="D59">
            <v>2.75</v>
          </cell>
        </row>
        <row r="60">
          <cell r="A60" t="str">
            <v>0206013</v>
          </cell>
          <cell r="B60" t="str">
            <v>Reassentamento de paralelepipedo, sobre colchao de areia, c</v>
          </cell>
          <cell r="C60" t="str">
            <v>m2</v>
          </cell>
          <cell r="D60">
            <v>21.62</v>
          </cell>
        </row>
        <row r="61">
          <cell r="A61" t="str">
            <v>0206014</v>
          </cell>
          <cell r="B61" t="str">
            <v>Recomposicao de passeio cimentado.</v>
          </cell>
          <cell r="C61" t="str">
            <v>M2</v>
          </cell>
          <cell r="D61">
            <v>11.83</v>
          </cell>
        </row>
        <row r="62">
          <cell r="A62" t="str">
            <v>0206015</v>
          </cell>
          <cell r="B62" t="str">
            <v>Recomposicao de pavimentacao asfaltica.</v>
          </cell>
          <cell r="C62" t="str">
            <v>M2</v>
          </cell>
          <cell r="D62">
            <v>47.61</v>
          </cell>
        </row>
        <row r="63">
          <cell r="A63" t="str">
            <v>0206016</v>
          </cell>
          <cell r="B63" t="str">
            <v>Escoramento continuo de valas.</v>
          </cell>
          <cell r="C63" t="str">
            <v>m2</v>
          </cell>
          <cell r="D63">
            <v>28.12</v>
          </cell>
        </row>
        <row r="64">
          <cell r="A64" t="str">
            <v>0206017</v>
          </cell>
          <cell r="B64" t="str">
            <v>Escoramento descontinuo de valas.</v>
          </cell>
          <cell r="C64" t="str">
            <v>m2</v>
          </cell>
          <cell r="D64">
            <v>17.29</v>
          </cell>
        </row>
        <row r="65">
          <cell r="A65" t="str">
            <v>0206018</v>
          </cell>
          <cell r="B65" t="str">
            <v>Cadastro de rede.</v>
          </cell>
          <cell r="C65" t="str">
            <v>m</v>
          </cell>
          <cell r="D65">
            <v>0.62</v>
          </cell>
        </row>
        <row r="66">
          <cell r="A66" t="str">
            <v>0214103</v>
          </cell>
          <cell r="B66" t="str">
            <v>Concreto magro</v>
          </cell>
          <cell r="C66" t="str">
            <v>m3</v>
          </cell>
          <cell r="D66">
            <v>199.04</v>
          </cell>
        </row>
        <row r="67">
          <cell r="A67" t="str">
            <v>0310001</v>
          </cell>
          <cell r="B67" t="str">
            <v>Controle tecnologico do concreto</v>
          </cell>
          <cell r="C67" t="str">
            <v>m3</v>
          </cell>
          <cell r="D67">
            <v>5</v>
          </cell>
        </row>
        <row r="68">
          <cell r="A68" t="str">
            <v>0401103</v>
          </cell>
          <cell r="B68" t="str">
            <v>Alvenaria tijolo macico 1 vez</v>
          </cell>
          <cell r="C68" t="str">
            <v>m2</v>
          </cell>
          <cell r="D68">
            <v>63.31</v>
          </cell>
        </row>
        <row r="69">
          <cell r="A69" t="str">
            <v>0803506</v>
          </cell>
          <cell r="B69" t="str">
            <v>Caixa de inspecao pre-moldada</v>
          </cell>
          <cell r="C69" t="str">
            <v>un</v>
          </cell>
          <cell r="D69">
            <v>31.12</v>
          </cell>
        </row>
        <row r="70">
          <cell r="A70">
            <v>1000001</v>
          </cell>
          <cell r="B70" t="str">
            <v>Piso cimentado Esp. 1,5cm</v>
          </cell>
          <cell r="C70" t="str">
            <v>m2</v>
          </cell>
          <cell r="D70">
            <v>13.21</v>
          </cell>
        </row>
        <row r="71">
          <cell r="A71">
            <v>1000002</v>
          </cell>
          <cell r="B71" t="str">
            <v>Concreto Fck 15Mpa (preparo e lancamento)</v>
          </cell>
          <cell r="C71" t="str">
            <v>m3</v>
          </cell>
          <cell r="D71">
            <v>234.19</v>
          </cell>
        </row>
        <row r="72">
          <cell r="A72">
            <v>1000003</v>
          </cell>
          <cell r="B72" t="str">
            <v>Preparo concreto beton. 320l</v>
          </cell>
          <cell r="C72" t="str">
            <v>m3</v>
          </cell>
          <cell r="D72">
            <v>24.3</v>
          </cell>
        </row>
        <row r="73">
          <cell r="A73">
            <v>1000004</v>
          </cell>
          <cell r="B73" t="str">
            <v>Lancamento conc. s/arm.</v>
          </cell>
          <cell r="C73" t="str">
            <v>m3</v>
          </cell>
          <cell r="D73">
            <v>64.28</v>
          </cell>
        </row>
        <row r="74">
          <cell r="A74">
            <v>1000005</v>
          </cell>
          <cell r="B74" t="str">
            <v>Carga e desc. man. de mat.</v>
          </cell>
          <cell r="C74" t="str">
            <v>t</v>
          </cell>
          <cell r="D74">
            <v>6.47</v>
          </cell>
        </row>
        <row r="75">
          <cell r="A75">
            <v>1000006</v>
          </cell>
          <cell r="B75" t="str">
            <v>Reaterro vala/cava compactada a maco em camadas de 30 cm</v>
          </cell>
          <cell r="C75" t="str">
            <v>m3</v>
          </cell>
          <cell r="D75">
            <v>8.2100000000000009</v>
          </cell>
        </row>
        <row r="76">
          <cell r="A76">
            <v>1000007</v>
          </cell>
          <cell r="B76" t="str">
            <v>Argamassa cim./areia traco 1:4</v>
          </cell>
          <cell r="C76" t="str">
            <v>m3</v>
          </cell>
          <cell r="D76">
            <v>180.22</v>
          </cell>
        </row>
        <row r="77">
          <cell r="A77">
            <v>1000008</v>
          </cell>
          <cell r="B77" t="str">
            <v>Concreto Fck 10Mpa (com preparo e lancamento)</v>
          </cell>
          <cell r="C77" t="str">
            <v>m3</v>
          </cell>
          <cell r="D77">
            <v>222.94</v>
          </cell>
        </row>
        <row r="78">
          <cell r="A78">
            <v>1000009</v>
          </cell>
          <cell r="B78" t="str">
            <v>Caiacao int. ou ext. s/revest.</v>
          </cell>
          <cell r="C78" t="str">
            <v>m2</v>
          </cell>
          <cell r="D78">
            <v>1.28</v>
          </cell>
        </row>
        <row r="79">
          <cell r="A79">
            <v>1000010</v>
          </cell>
          <cell r="B79" t="str">
            <v>Argamassa cim./areia traco 1:3</v>
          </cell>
          <cell r="C79" t="str">
            <v>m3</v>
          </cell>
          <cell r="D79">
            <v>218.94</v>
          </cell>
        </row>
        <row r="80">
          <cell r="A80">
            <v>1000011</v>
          </cell>
          <cell r="B80" t="str">
            <v>Argamassa mista de cimento, cal hidratada e areia, traco 1:</v>
          </cell>
          <cell r="C80" t="str">
            <v>m3</v>
          </cell>
          <cell r="D80">
            <v>176.26</v>
          </cell>
        </row>
        <row r="81">
          <cell r="A81">
            <v>1000012</v>
          </cell>
          <cell r="B81" t="str">
            <v>Alvenaria de 6 furos 1/2 vez</v>
          </cell>
          <cell r="C81" t="str">
            <v>m2</v>
          </cell>
          <cell r="D81">
            <v>18.88</v>
          </cell>
        </row>
        <row r="82">
          <cell r="A82">
            <v>1000013</v>
          </cell>
          <cell r="B82" t="str">
            <v>Formas de mad. p/pecas de concreto, moldagem e desmoldagem.</v>
          </cell>
          <cell r="C82" t="str">
            <v>m2</v>
          </cell>
          <cell r="D82">
            <v>33.369999999999997</v>
          </cell>
        </row>
        <row r="83">
          <cell r="A83">
            <v>1000014</v>
          </cell>
          <cell r="B83" t="str">
            <v>Aco CA-50 destinado a armadura de concreto armado.</v>
          </cell>
          <cell r="C83" t="str">
            <v>kg</v>
          </cell>
          <cell r="D83">
            <v>5.3</v>
          </cell>
        </row>
        <row r="84">
          <cell r="A84">
            <v>1000015</v>
          </cell>
          <cell r="B84" t="str">
            <v>Barra de aco CA-50B, c/saliencia, diam. 12,5mm, destinada a</v>
          </cell>
          <cell r="C84" t="str">
            <v>kg</v>
          </cell>
          <cell r="D84">
            <v>3.55</v>
          </cell>
        </row>
        <row r="85">
          <cell r="A85">
            <v>1000016</v>
          </cell>
          <cell r="B85" t="str">
            <v>Barra de aco CA-50B, c/saliencia, diam. acima de 12,5mm, de</v>
          </cell>
          <cell r="C85" t="str">
            <v>kg</v>
          </cell>
          <cell r="D85">
            <v>1.29</v>
          </cell>
        </row>
        <row r="86">
          <cell r="A86">
            <v>1000017</v>
          </cell>
          <cell r="B86" t="str">
            <v>Corte, dobragem, mont. e coloc. de ferrag. na forma, aco CA</v>
          </cell>
          <cell r="C86" t="str">
            <v>kg</v>
          </cell>
          <cell r="D86">
            <v>1.58</v>
          </cell>
        </row>
        <row r="87">
          <cell r="A87">
            <v>1000018</v>
          </cell>
          <cell r="B87" t="str">
            <v>Corte, dobragem, mont. e coloc. de ferrag. na forma, aco CA</v>
          </cell>
          <cell r="C87" t="str">
            <v>kg</v>
          </cell>
          <cell r="D87">
            <v>1.1000000000000001</v>
          </cell>
        </row>
        <row r="88">
          <cell r="A88">
            <v>1000019</v>
          </cell>
          <cell r="B88" t="str">
            <v>Corte, dobragem, mont. e coloc. de ferrag. na forma, aco CA</v>
          </cell>
          <cell r="C88" t="str">
            <v>kg</v>
          </cell>
          <cell r="D88">
            <v>0.94</v>
          </cell>
        </row>
        <row r="89">
          <cell r="A89">
            <v>1000020</v>
          </cell>
          <cell r="B89" t="str">
            <v>Concreto armado Fck 15Mpa</v>
          </cell>
          <cell r="C89" t="str">
            <v>m3</v>
          </cell>
          <cell r="D89">
            <v>1147.6300000000001</v>
          </cell>
        </row>
        <row r="90">
          <cell r="A90">
            <v>1000021</v>
          </cell>
          <cell r="B90" t="str">
            <v>ESCAVACAO MANUAL DE VALA, EM MAT. DE 1a. CAT., ATE 1,50M DE</v>
          </cell>
          <cell r="C90" t="str">
            <v>m3</v>
          </cell>
          <cell r="D90">
            <v>13.69</v>
          </cell>
        </row>
        <row r="91">
          <cell r="A91">
            <v>1000022</v>
          </cell>
          <cell r="B91" t="str">
            <v>Concreto ciclopico (com 30% de pedra rachao), Fck 15Mpa - f</v>
          </cell>
          <cell r="C91" t="str">
            <v>m3</v>
          </cell>
          <cell r="D91">
            <v>194.45</v>
          </cell>
        </row>
        <row r="92">
          <cell r="A92">
            <v>1000023</v>
          </cell>
          <cell r="B92" t="str">
            <v>Alvenaria tij. macico 5x10x20cm</v>
          </cell>
          <cell r="C92" t="str">
            <v>m2</v>
          </cell>
          <cell r="D92">
            <v>21.5</v>
          </cell>
        </row>
        <row r="93">
          <cell r="A93">
            <v>1000024</v>
          </cell>
          <cell r="B93" t="str">
            <v>Transporte carga caminhao 8t</v>
          </cell>
          <cell r="C93" t="str">
            <v>txkm</v>
          </cell>
          <cell r="D93">
            <v>1.76</v>
          </cell>
        </row>
        <row r="94">
          <cell r="A94">
            <v>1000025</v>
          </cell>
          <cell r="B94" t="str">
            <v>Emboco arg. cim./areia traco 1:4 e=20mm</v>
          </cell>
          <cell r="C94" t="str">
            <v>m2</v>
          </cell>
          <cell r="D94">
            <v>9.92</v>
          </cell>
        </row>
        <row r="95">
          <cell r="A95">
            <v>1000026</v>
          </cell>
          <cell r="B95" t="str">
            <v>Alvenaria p/cx. enterrada 0,80m</v>
          </cell>
          <cell r="C95" t="str">
            <v>m2</v>
          </cell>
          <cell r="D95">
            <v>72.900000000000006</v>
          </cell>
        </row>
        <row r="96">
          <cell r="A96">
            <v>1000027</v>
          </cell>
          <cell r="B96" t="str">
            <v>Concreto p/pecas armadas, p/uma resistencia a compres. de 2</v>
          </cell>
          <cell r="C96" t="str">
            <v>m3</v>
          </cell>
          <cell r="D96">
            <v>246.33</v>
          </cell>
        </row>
        <row r="97">
          <cell r="A97">
            <v>1000028</v>
          </cell>
          <cell r="B97" t="str">
            <v>Concreto p/camada preparatoria, c/180kg de cim. p/m3 de con</v>
          </cell>
          <cell r="C97" t="str">
            <v>m3</v>
          </cell>
          <cell r="D97">
            <v>203.68</v>
          </cell>
        </row>
        <row r="98">
          <cell r="A98">
            <v>1000029</v>
          </cell>
          <cell r="B98" t="str">
            <v>Arrancamento e reassentam. de paralelepipedo, incl. po-de-p</v>
          </cell>
          <cell r="C98" t="str">
            <v>m2</v>
          </cell>
          <cell r="D98">
            <v>20.11</v>
          </cell>
        </row>
        <row r="99">
          <cell r="A99">
            <v>1000030</v>
          </cell>
          <cell r="B99" t="str">
            <v>Poco de visita em alven. de tij. macico, paredes de 1 vez,</v>
          </cell>
          <cell r="C99" t="str">
            <v>un</v>
          </cell>
          <cell r="D99">
            <v>885.84</v>
          </cell>
        </row>
        <row r="100">
          <cell r="A100">
            <v>1000031</v>
          </cell>
          <cell r="B100" t="str">
            <v>Poco de visita em alven. de tij. macico, paredes de 1 vez,</v>
          </cell>
          <cell r="C100" t="str">
            <v>un</v>
          </cell>
          <cell r="D100">
            <v>932.34</v>
          </cell>
        </row>
        <row r="101">
          <cell r="A101">
            <v>1000032</v>
          </cell>
          <cell r="B101" t="str">
            <v>Poco de visita em alven. de tij. macico, paredes de 1 vez,</v>
          </cell>
          <cell r="C101" t="str">
            <v>un</v>
          </cell>
          <cell r="D101">
            <v>1044.54</v>
          </cell>
        </row>
        <row r="102">
          <cell r="A102">
            <v>1000033</v>
          </cell>
          <cell r="B102" t="str">
            <v>Poco de visita em alven. de tij. macico, paredes de 1 vez,</v>
          </cell>
          <cell r="C102" t="str">
            <v>un</v>
          </cell>
          <cell r="D102">
            <v>1149.6600000000001</v>
          </cell>
        </row>
        <row r="103">
          <cell r="A103">
            <v>1000034</v>
          </cell>
          <cell r="B103" t="str">
            <v>Poco de visita em alven. de tij. macico, paredes de 1 vez,</v>
          </cell>
          <cell r="C103" t="str">
            <v>un</v>
          </cell>
          <cell r="D103">
            <v>1269.7</v>
          </cell>
        </row>
        <row r="104">
          <cell r="A104">
            <v>1000035</v>
          </cell>
          <cell r="B104" t="str">
            <v>Tubo PVC p/esgoto sanit., diam. nominal 150mm.</v>
          </cell>
          <cell r="C104" t="str">
            <v>m</v>
          </cell>
          <cell r="D104">
            <v>16.27</v>
          </cell>
        </row>
        <row r="105">
          <cell r="A105">
            <v>1000036</v>
          </cell>
          <cell r="B105" t="str">
            <v>Tubo PVC p/esgoto sanit., diam. nominal 200mm.</v>
          </cell>
          <cell r="C105" t="str">
            <v>m</v>
          </cell>
          <cell r="D105">
            <v>25.21</v>
          </cell>
        </row>
        <row r="106">
          <cell r="A106">
            <v>1000037</v>
          </cell>
          <cell r="B106" t="str">
            <v>Tubo PVC p/esgoto sanit., diam. nominal 250mm.</v>
          </cell>
          <cell r="C106" t="str">
            <v>m</v>
          </cell>
          <cell r="D106">
            <v>43.37</v>
          </cell>
        </row>
        <row r="107">
          <cell r="A107">
            <v>1000038</v>
          </cell>
          <cell r="B107" t="str">
            <v>Tubo PVC p/esgoto sanit., diam. nominal 300mm.</v>
          </cell>
          <cell r="C107" t="str">
            <v>m</v>
          </cell>
          <cell r="D107">
            <v>67.83</v>
          </cell>
        </row>
        <row r="108">
          <cell r="A108">
            <v>1000039</v>
          </cell>
          <cell r="B108" t="str">
            <v>Instalacao e ligacao provisorias de agua.</v>
          </cell>
          <cell r="C108" t="str">
            <v>un</v>
          </cell>
          <cell r="D108">
            <v>931.91</v>
          </cell>
        </row>
        <row r="109">
          <cell r="A109">
            <v>1101101</v>
          </cell>
          <cell r="B109" t="str">
            <v>CHAPISCO ARG 1:4 e = 5MM</v>
          </cell>
          <cell r="C109" t="str">
            <v>M2</v>
          </cell>
          <cell r="D109">
            <v>2.13</v>
          </cell>
        </row>
        <row r="110">
          <cell r="A110">
            <v>1101506</v>
          </cell>
          <cell r="B110" t="str">
            <v>ARGAMASSA DE CIMENTO E AREIA TRACO 1:4</v>
          </cell>
          <cell r="C110" t="str">
            <v>M3</v>
          </cell>
          <cell r="D110">
            <v>180.22</v>
          </cell>
        </row>
        <row r="111">
          <cell r="A111">
            <v>1101512</v>
          </cell>
          <cell r="B111" t="str">
            <v>ARGAM. MISTA DE CIMENTO, CAL HIDRAT. E AREIA SEM PENEIRA NO</v>
          </cell>
          <cell r="C111" t="str">
            <v>M3</v>
          </cell>
          <cell r="D111">
            <v>163.86</v>
          </cell>
        </row>
        <row r="112">
          <cell r="A112">
            <v>1202008</v>
          </cell>
          <cell r="B112" t="str">
            <v>Piso cimentado</v>
          </cell>
          <cell r="C112" t="str">
            <v>m2</v>
          </cell>
          <cell r="D112">
            <v>9.3800000000000008</v>
          </cell>
        </row>
        <row r="113">
          <cell r="A113">
            <v>1213502</v>
          </cell>
          <cell r="B113" t="str">
            <v>Meio fio concreto economico</v>
          </cell>
          <cell r="C113" t="str">
            <v>m</v>
          </cell>
          <cell r="D113">
            <v>12.87</v>
          </cell>
        </row>
        <row r="114">
          <cell r="A114">
            <v>1213503</v>
          </cell>
          <cell r="B114" t="str">
            <v>Meio fio em concreto - prefeitura</v>
          </cell>
          <cell r="C114" t="str">
            <v>m</v>
          </cell>
          <cell r="D114">
            <v>12.93</v>
          </cell>
        </row>
        <row r="115">
          <cell r="A115">
            <v>1213504</v>
          </cell>
          <cell r="B115" t="str">
            <v>Recomposicao de meio fio DNER</v>
          </cell>
          <cell r="C115" t="str">
            <v>M</v>
          </cell>
          <cell r="D115">
            <v>14.51</v>
          </cell>
        </row>
        <row r="116">
          <cell r="A116">
            <v>2000003</v>
          </cell>
          <cell r="B116" t="str">
            <v>Sinalizacao de borda de vala, considerando o uso 3vezes.</v>
          </cell>
          <cell r="C116" t="str">
            <v>m</v>
          </cell>
          <cell r="D116">
            <v>4.79</v>
          </cell>
        </row>
        <row r="117">
          <cell r="A117">
            <v>2000004</v>
          </cell>
          <cell r="B117" t="str">
            <v>Retirada e recolocacao da cerca protetora de borda de vala,</v>
          </cell>
          <cell r="C117" t="str">
            <v>m</v>
          </cell>
          <cell r="D117">
            <v>3.28</v>
          </cell>
        </row>
        <row r="118">
          <cell r="A118">
            <v>2000005</v>
          </cell>
          <cell r="B118" t="str">
            <v>Instalacao e ligacao provisorias de agua.</v>
          </cell>
          <cell r="C118" t="str">
            <v>un</v>
          </cell>
          <cell r="D118">
            <v>966.91</v>
          </cell>
        </row>
        <row r="119">
          <cell r="A119">
            <v>2000006</v>
          </cell>
          <cell r="B119" t="str">
            <v>Entrada de serv. aerea, em alta tensao, p/ 150kva.- 1a. par</v>
          </cell>
          <cell r="C119" t="str">
            <v>un</v>
          </cell>
          <cell r="D119">
            <v>2847.76</v>
          </cell>
        </row>
        <row r="120">
          <cell r="A120">
            <v>2000007</v>
          </cell>
          <cell r="B120" t="str">
            <v>Entrada de serv. aerea, em alta tensao, p/ 150kva.- 2a. par</v>
          </cell>
          <cell r="C120" t="str">
            <v>un</v>
          </cell>
          <cell r="D120">
            <v>1258.53</v>
          </cell>
        </row>
        <row r="121">
          <cell r="A121">
            <v>2000008</v>
          </cell>
          <cell r="B121" t="str">
            <v>Entrada de serv. aerea, em alta tensao, p/ 150kva.</v>
          </cell>
          <cell r="C121" t="str">
            <v>un</v>
          </cell>
          <cell r="D121">
            <v>4106.29</v>
          </cell>
        </row>
        <row r="122">
          <cell r="A122">
            <v>2000009</v>
          </cell>
          <cell r="B122" t="str">
            <v>Placa de Identificacao de obra publ. incl. pint. e suporte</v>
          </cell>
          <cell r="C122" t="str">
            <v>m2</v>
          </cell>
          <cell r="D122">
            <v>102.78</v>
          </cell>
        </row>
        <row r="123">
          <cell r="A123">
            <v>2000010</v>
          </cell>
          <cell r="B123" t="str">
            <v>Placa p/Identificacao de obras de concessionaria de serv. p</v>
          </cell>
          <cell r="C123" t="str">
            <v>un</v>
          </cell>
          <cell r="D123">
            <v>126.02</v>
          </cell>
        </row>
        <row r="124">
          <cell r="A124">
            <v>2000011</v>
          </cell>
          <cell r="B124" t="str">
            <v>Placa p/Identificacao de obras de concessionaria de serv. p</v>
          </cell>
          <cell r="C124" t="str">
            <v>un</v>
          </cell>
          <cell r="D124">
            <v>7.91</v>
          </cell>
        </row>
        <row r="125">
          <cell r="A125">
            <v>2000012</v>
          </cell>
          <cell r="B125" t="str">
            <v>Semaforo p/sinalizacao de bloqueio de obra na via publ., co</v>
          </cell>
          <cell r="C125" t="str">
            <v>un</v>
          </cell>
          <cell r="D125">
            <v>19.32</v>
          </cell>
        </row>
        <row r="126">
          <cell r="A126">
            <v>2000013</v>
          </cell>
          <cell r="B126" t="str">
            <v>Placas de sinalizacao de obra na via publ., compreend. a co</v>
          </cell>
          <cell r="C126" t="str">
            <v>un</v>
          </cell>
          <cell r="D126">
            <v>102.78</v>
          </cell>
        </row>
        <row r="127">
          <cell r="A127">
            <v>2000014</v>
          </cell>
          <cell r="B127" t="str">
            <v>Escavacao e reaterro de vala, em mat. de 1a. cat., p/ligaca</v>
          </cell>
          <cell r="C127" t="str">
            <v>m</v>
          </cell>
          <cell r="D127">
            <v>9.6199999999999992</v>
          </cell>
        </row>
        <row r="128">
          <cell r="A128">
            <v>2000015</v>
          </cell>
          <cell r="B128" t="str">
            <v>Aterro Compactado a 95%, em camadas de 20cm de mat. solto,</v>
          </cell>
          <cell r="C128" t="str">
            <v>m3</v>
          </cell>
          <cell r="D128">
            <v>18.079999999999998</v>
          </cell>
        </row>
        <row r="129">
          <cell r="A129">
            <v>2000016</v>
          </cell>
          <cell r="B129" t="str">
            <v>Reaterro de vala/cava utiliz. vibro compactador portatil.</v>
          </cell>
          <cell r="C129" t="str">
            <v>m3</v>
          </cell>
          <cell r="D129">
            <v>11.28</v>
          </cell>
        </row>
        <row r="130">
          <cell r="A130">
            <v>2000017</v>
          </cell>
          <cell r="B130" t="str">
            <v>Transporte de qualquer natur. c/veloc. media de 15 km/h em</v>
          </cell>
          <cell r="C130" t="str">
            <v>txkm</v>
          </cell>
          <cell r="D130">
            <v>0.73</v>
          </cell>
        </row>
        <row r="131">
          <cell r="A131">
            <v>2000018</v>
          </cell>
          <cell r="B131" t="str">
            <v>Carga manual e descarga mec. de mat. a granel em caminhao b</v>
          </cell>
          <cell r="C131" t="str">
            <v>t</v>
          </cell>
          <cell r="D131">
            <v>8.7100000000000009</v>
          </cell>
        </row>
        <row r="132">
          <cell r="A132">
            <v>2000019</v>
          </cell>
          <cell r="B132" t="str">
            <v>Esgotamento de vala medido pela potencia instalada e pelo t</v>
          </cell>
          <cell r="C132" t="str">
            <v>m3</v>
          </cell>
          <cell r="D132">
            <v>4.51</v>
          </cell>
        </row>
        <row r="133">
          <cell r="A133">
            <v>2000020</v>
          </cell>
          <cell r="B133" t="str">
            <v>Escoramento simples, aberto, de vala c/pouca prof.</v>
          </cell>
          <cell r="C133" t="str">
            <v>m2</v>
          </cell>
          <cell r="D133">
            <v>12.47</v>
          </cell>
        </row>
        <row r="134">
          <cell r="A134">
            <v>2000021</v>
          </cell>
          <cell r="B134" t="str">
            <v>Escoramento de poste de concreto ou met.</v>
          </cell>
          <cell r="C134" t="str">
            <v>un</v>
          </cell>
          <cell r="D134">
            <v>90.03</v>
          </cell>
        </row>
        <row r="135">
          <cell r="A135">
            <v>2000022</v>
          </cell>
          <cell r="B135" t="str">
            <v>Escoramento Fechado de estacas-pranchas de aco, em valas/ca</v>
          </cell>
          <cell r="C135" t="str">
            <v>m2</v>
          </cell>
          <cell r="D135">
            <v>18.78</v>
          </cell>
        </row>
        <row r="136">
          <cell r="A136">
            <v>2000023</v>
          </cell>
          <cell r="B136" t="str">
            <v>Escoramento Fechado de estacas-pranchas de aco, em valas/ca</v>
          </cell>
          <cell r="C136" t="str">
            <v>m2</v>
          </cell>
          <cell r="D136">
            <v>23.5</v>
          </cell>
        </row>
        <row r="137">
          <cell r="A137">
            <v>2000024</v>
          </cell>
          <cell r="B137" t="str">
            <v>Escoramento Fechado de estacas-pranchas de aco, em valas/ca</v>
          </cell>
          <cell r="C137" t="str">
            <v>m2</v>
          </cell>
          <cell r="D137">
            <v>25.74</v>
          </cell>
        </row>
        <row r="138">
          <cell r="A138">
            <v>2000025</v>
          </cell>
          <cell r="B138" t="str">
            <v>Escoramento Fechado de estacas-pranchas de aco, em valas/ca</v>
          </cell>
          <cell r="C138" t="str">
            <v>m2</v>
          </cell>
          <cell r="D138">
            <v>30.21</v>
          </cell>
        </row>
        <row r="139">
          <cell r="A139">
            <v>2000026</v>
          </cell>
          <cell r="B139" t="str">
            <v>Escoramento Fechado de estacas-pranchas de aco, em valas/ca</v>
          </cell>
          <cell r="C139" t="str">
            <v>m2</v>
          </cell>
          <cell r="D139">
            <v>30.37</v>
          </cell>
        </row>
        <row r="140">
          <cell r="A140">
            <v>2000027</v>
          </cell>
          <cell r="B140" t="str">
            <v>Escoramento Fechado de estacas-pranchas de aco, em valas/ca</v>
          </cell>
          <cell r="C140" t="str">
            <v>m2</v>
          </cell>
          <cell r="D140">
            <v>35.14</v>
          </cell>
        </row>
        <row r="141">
          <cell r="A141">
            <v>2000028</v>
          </cell>
          <cell r="B141" t="str">
            <v>Assentamento de tubul. PVC c/junta elastica, p/esgoto, diam</v>
          </cell>
          <cell r="C141" t="str">
            <v>m</v>
          </cell>
          <cell r="D141">
            <v>1.94</v>
          </cell>
        </row>
        <row r="142">
          <cell r="A142">
            <v>2000029</v>
          </cell>
          <cell r="B142" t="str">
            <v>Assentamento de tubul. PVC c/junta elastica, p/esgoto, diam</v>
          </cell>
          <cell r="C142" t="str">
            <v>m</v>
          </cell>
          <cell r="D142">
            <v>2.35</v>
          </cell>
        </row>
        <row r="143">
          <cell r="A143">
            <v>2000030</v>
          </cell>
          <cell r="B143" t="str">
            <v>Assentamento de tubul. PVC c/junta elastica, p/esgoto, diam</v>
          </cell>
          <cell r="C143" t="str">
            <v>m</v>
          </cell>
          <cell r="D143">
            <v>2.68</v>
          </cell>
        </row>
        <row r="144">
          <cell r="A144">
            <v>2000031</v>
          </cell>
          <cell r="B144" t="str">
            <v>Assentamento de tubul. PVC c/junta elastica, p/esgoto, diam</v>
          </cell>
          <cell r="C144" t="str">
            <v>m</v>
          </cell>
          <cell r="D144">
            <v>3.07</v>
          </cell>
        </row>
        <row r="145">
          <cell r="A145">
            <v>2000032</v>
          </cell>
          <cell r="B145" t="str">
            <v>Assentamento de tubul. FoFo, c/junta elastica, Diam.de 075m</v>
          </cell>
          <cell r="C145" t="str">
            <v>m</v>
          </cell>
          <cell r="D145">
            <v>1.51</v>
          </cell>
        </row>
        <row r="146">
          <cell r="A146">
            <v>2000033</v>
          </cell>
          <cell r="B146" t="str">
            <v>Assentamento de tubul. FoFo, c/junta elastica, Diam.de 100m</v>
          </cell>
          <cell r="C146" t="str">
            <v>m</v>
          </cell>
          <cell r="D146">
            <v>2.19</v>
          </cell>
        </row>
        <row r="147">
          <cell r="A147">
            <v>2000034</v>
          </cell>
          <cell r="B147" t="str">
            <v>Assentamento de tubul. FoFo, c/junta elastica, Diam.de 150m</v>
          </cell>
          <cell r="C147" t="str">
            <v>m</v>
          </cell>
          <cell r="D147">
            <v>4.46</v>
          </cell>
        </row>
        <row r="148">
          <cell r="A148">
            <v>2000035</v>
          </cell>
          <cell r="B148" t="str">
            <v>Assentamento de tubul. FoFo, c/junta elastica, Diam.de 200m</v>
          </cell>
          <cell r="C148" t="str">
            <v>m</v>
          </cell>
          <cell r="D148">
            <v>3.95</v>
          </cell>
        </row>
        <row r="149">
          <cell r="A149">
            <v>2000036</v>
          </cell>
          <cell r="B149" t="str">
            <v>Assentamento de tubul. FoFo, c/junta elastica, Diam.de 250m</v>
          </cell>
          <cell r="C149" t="str">
            <v>m</v>
          </cell>
          <cell r="D149">
            <v>6.83</v>
          </cell>
        </row>
        <row r="150">
          <cell r="A150">
            <v>2000037</v>
          </cell>
          <cell r="B150" t="str">
            <v>Assentamento de tubul. FoFo, c/junta elastica, Diam.de 300m</v>
          </cell>
          <cell r="C150" t="str">
            <v>m</v>
          </cell>
          <cell r="D150">
            <v>9.1</v>
          </cell>
        </row>
        <row r="151">
          <cell r="A151">
            <v>2000038</v>
          </cell>
          <cell r="B151" t="str">
            <v>Assentamento de tubul. FoFo, c/junta elastica, Diam.de 400m</v>
          </cell>
          <cell r="C151" t="str">
            <v>m</v>
          </cell>
          <cell r="D151">
            <v>11.58</v>
          </cell>
        </row>
        <row r="152">
          <cell r="A152">
            <v>2000039</v>
          </cell>
          <cell r="B152" t="str">
            <v>Assentamento de pecas especiais de FoFo c/junta elastica, D</v>
          </cell>
          <cell r="C152" t="str">
            <v>un</v>
          </cell>
          <cell r="D152">
            <v>24.77</v>
          </cell>
        </row>
        <row r="153">
          <cell r="A153">
            <v>2000040</v>
          </cell>
          <cell r="B153" t="str">
            <v>Tubo de concreto armado, Classe A-2, p/esgoto, Diam. de 400</v>
          </cell>
          <cell r="C153" t="str">
            <v>m</v>
          </cell>
          <cell r="D153">
            <v>64.650000000000006</v>
          </cell>
        </row>
        <row r="154">
          <cell r="A154">
            <v>2000041</v>
          </cell>
          <cell r="B154" t="str">
            <v>Tubo de FoFo ductil, classe K-7, c/junta elastica, Diam. de</v>
          </cell>
          <cell r="C154" t="str">
            <v>m</v>
          </cell>
          <cell r="D154">
            <v>28.71</v>
          </cell>
        </row>
        <row r="155">
          <cell r="A155">
            <v>2000042</v>
          </cell>
          <cell r="B155" t="str">
            <v>Tubo de FoFo ductil, classe K-7, c/junta elastica, Diam. de</v>
          </cell>
          <cell r="C155" t="str">
            <v>m</v>
          </cell>
          <cell r="D155">
            <v>192.07</v>
          </cell>
        </row>
        <row r="156">
          <cell r="A156">
            <v>2000043</v>
          </cell>
          <cell r="B156" t="str">
            <v>Tubo de FoFo ductil, classe K-7, c/junta elastica, Diam. de</v>
          </cell>
          <cell r="C156" t="str">
            <v>m</v>
          </cell>
          <cell r="D156">
            <v>58.98</v>
          </cell>
        </row>
        <row r="157">
          <cell r="A157">
            <v>2000044</v>
          </cell>
          <cell r="B157" t="str">
            <v>Tubo de FoFo ductil, classe K-7, c/junta elastica, Diam. de</v>
          </cell>
          <cell r="C157" t="str">
            <v>m</v>
          </cell>
          <cell r="D157">
            <v>294.82</v>
          </cell>
        </row>
        <row r="158">
          <cell r="A158">
            <v>2000045</v>
          </cell>
          <cell r="B158" t="str">
            <v>Tubo de FoFo ductil, classe K-7, c/junta elastica, Diam. de</v>
          </cell>
          <cell r="C158" t="str">
            <v>m</v>
          </cell>
          <cell r="D158">
            <v>93.94</v>
          </cell>
        </row>
        <row r="159">
          <cell r="A159">
            <v>2000046</v>
          </cell>
          <cell r="B159" t="str">
            <v>Sondagem a percussao, em terr. comum, c/ensaio de penetraca</v>
          </cell>
          <cell r="C159" t="str">
            <v>m</v>
          </cell>
          <cell r="D159">
            <v>40</v>
          </cell>
        </row>
        <row r="160">
          <cell r="A160">
            <v>2000047</v>
          </cell>
          <cell r="B160" t="str">
            <v>Mobilizacao e desmobilizacao de equip. e equipe de sondagem</v>
          </cell>
          <cell r="C160" t="str">
            <v>un</v>
          </cell>
          <cell r="D160">
            <v>3000</v>
          </cell>
        </row>
        <row r="161">
          <cell r="A161">
            <v>2000048</v>
          </cell>
          <cell r="B161" t="str">
            <v>Rocado em vegetacao espessa, c/empilhamento e queima dos re</v>
          </cell>
          <cell r="C161" t="str">
            <v>m2</v>
          </cell>
          <cell r="D161">
            <v>1.96</v>
          </cell>
        </row>
        <row r="162">
          <cell r="A162">
            <v>2000049</v>
          </cell>
          <cell r="B162" t="str">
            <v>Locacao e acompanhamento com equipe de topografia, p/exec.</v>
          </cell>
          <cell r="C162" t="str">
            <v>m</v>
          </cell>
          <cell r="D162">
            <v>0.75</v>
          </cell>
        </row>
        <row r="163">
          <cell r="A163">
            <v>2000050</v>
          </cell>
          <cell r="B163" t="str">
            <v>Locacao de obra c/aparelho topografico.</v>
          </cell>
          <cell r="C163" t="str">
            <v>m2</v>
          </cell>
          <cell r="D163">
            <v>3.11</v>
          </cell>
        </row>
        <row r="164">
          <cell r="A164">
            <v>2000051</v>
          </cell>
          <cell r="B164" t="str">
            <v>Projeto executivo, gerenciamento e fiscalizacao da obra.</v>
          </cell>
          <cell r="C164" t="str">
            <v>vba</v>
          </cell>
          <cell r="D164">
            <v>51.22</v>
          </cell>
        </row>
        <row r="165">
          <cell r="A165">
            <v>2000052</v>
          </cell>
          <cell r="B165" t="str">
            <v>Tapume de vedacao ou prot., em chapas de mad. comp., c/6mm</v>
          </cell>
          <cell r="C165" t="str">
            <v>m2</v>
          </cell>
          <cell r="D165">
            <v>34.340000000000003</v>
          </cell>
        </row>
        <row r="166">
          <cell r="A166">
            <v>2000053</v>
          </cell>
          <cell r="B166" t="str">
            <v>Barracao de obra, p/ escritorio, excl.pint. e ligacoes prov</v>
          </cell>
          <cell r="C166" t="str">
            <v>m2</v>
          </cell>
          <cell r="D166">
            <v>183.59</v>
          </cell>
        </row>
        <row r="167">
          <cell r="A167">
            <v>2000054</v>
          </cell>
          <cell r="B167" t="str">
            <v>Sanitario c/vaso e chuveiro p/pessoal de obra, coletivo de</v>
          </cell>
          <cell r="C167" t="str">
            <v>un</v>
          </cell>
          <cell r="D167">
            <v>1156.4000000000001</v>
          </cell>
        </row>
        <row r="168">
          <cell r="A168">
            <v>2000055</v>
          </cell>
          <cell r="B168" t="str">
            <v>Sanitario c/vaso e chuveiro p/pessoal de obra, coletivo de</v>
          </cell>
          <cell r="C168" t="str">
            <v>un</v>
          </cell>
          <cell r="D168">
            <v>104.53</v>
          </cell>
        </row>
        <row r="169">
          <cell r="A169">
            <v>2000056</v>
          </cell>
          <cell r="B169" t="str">
            <v>Sanitario c/vaso e chuveiro p/pessoal de obra, coletivo de</v>
          </cell>
          <cell r="C169" t="str">
            <v>un</v>
          </cell>
          <cell r="D169">
            <v>1260.93</v>
          </cell>
        </row>
        <row r="170">
          <cell r="A170">
            <v>2000057</v>
          </cell>
          <cell r="B170" t="str">
            <v>Tubo de FoFo ductil, classe K-7, c/junta elastica, Diam. de</v>
          </cell>
          <cell r="C170" t="str">
            <v>m</v>
          </cell>
          <cell r="D170">
            <v>539.67999999999995</v>
          </cell>
        </row>
        <row r="171">
          <cell r="A171">
            <v>2000058</v>
          </cell>
          <cell r="B171" t="str">
            <v>Tubo de FoFo ductil, classe K-7, c/junta elastica, Diam. de</v>
          </cell>
          <cell r="C171" t="str">
            <v>m</v>
          </cell>
          <cell r="D171">
            <v>198.58</v>
          </cell>
        </row>
        <row r="172">
          <cell r="A172">
            <v>2000059</v>
          </cell>
          <cell r="B172" t="str">
            <v>Poco de visita em alvenaria de tijolo macico, p/esgoto sani</v>
          </cell>
          <cell r="C172" t="str">
            <v>un</v>
          </cell>
          <cell r="D172">
            <v>1178.5999999999999</v>
          </cell>
        </row>
        <row r="173">
          <cell r="A173">
            <v>2000060</v>
          </cell>
          <cell r="B173" t="str">
            <v>Poco de visita em alvenaria de tijolo macico, p/esgoto sani</v>
          </cell>
          <cell r="C173" t="str">
            <v>un</v>
          </cell>
          <cell r="D173">
            <v>1518.13</v>
          </cell>
        </row>
        <row r="174">
          <cell r="A174">
            <v>2000061</v>
          </cell>
          <cell r="B174" t="str">
            <v>Poco de visita em alvenaria de tijolo macico, p/esgoto sani</v>
          </cell>
          <cell r="C174" t="str">
            <v>un</v>
          </cell>
          <cell r="D174">
            <v>974.39</v>
          </cell>
        </row>
        <row r="175">
          <cell r="A175">
            <v>2000062</v>
          </cell>
          <cell r="B175" t="str">
            <v>Poco de visita em alvenaria de tijolo macico, p/esgoto sani</v>
          </cell>
          <cell r="C175" t="str">
            <v>UN</v>
          </cell>
          <cell r="D175">
            <v>1666.34</v>
          </cell>
        </row>
        <row r="176">
          <cell r="A176">
            <v>2000063</v>
          </cell>
          <cell r="B176" t="str">
            <v>Poco de visita em alvenaria de tijolo macico, p/esgoto sani</v>
          </cell>
          <cell r="C176" t="str">
            <v>UN</v>
          </cell>
          <cell r="D176">
            <v>1715.76</v>
          </cell>
        </row>
        <row r="177">
          <cell r="A177">
            <v>2000064</v>
          </cell>
          <cell r="B177" t="str">
            <v>Poco de visita em alvenaria de tijolo macico, p/esgoto sani</v>
          </cell>
          <cell r="C177" t="str">
            <v>UN</v>
          </cell>
          <cell r="D177">
            <v>1814.57</v>
          </cell>
        </row>
        <row r="178">
          <cell r="A178">
            <v>2000065</v>
          </cell>
          <cell r="B178" t="str">
            <v>Poco de visita em alvenaria de tijolo macico, p/esgoto sani</v>
          </cell>
          <cell r="C178" t="str">
            <v>un</v>
          </cell>
          <cell r="D178">
            <v>1105.44</v>
          </cell>
        </row>
        <row r="179">
          <cell r="A179">
            <v>2000066</v>
          </cell>
          <cell r="B179" t="str">
            <v>Poco de visita em aneis de concreto pre-mold., p/esgoto san</v>
          </cell>
          <cell r="C179" t="str">
            <v>un</v>
          </cell>
          <cell r="D179">
            <v>1239.25</v>
          </cell>
        </row>
        <row r="180">
          <cell r="A180">
            <v>2000067</v>
          </cell>
          <cell r="B180" t="str">
            <v>Poco de visita em aneis de concreto pre-mold., p/esgoto san</v>
          </cell>
          <cell r="C180" t="str">
            <v>un</v>
          </cell>
          <cell r="D180">
            <v>1291.1099999999999</v>
          </cell>
        </row>
        <row r="181">
          <cell r="A181">
            <v>2000068</v>
          </cell>
          <cell r="B181" t="str">
            <v>Poco de visita em aneis de concreto pre-mold., p/esgoto san</v>
          </cell>
          <cell r="C181" t="str">
            <v>un</v>
          </cell>
          <cell r="D181">
            <v>882.83</v>
          </cell>
        </row>
        <row r="182">
          <cell r="A182">
            <v>2000069</v>
          </cell>
          <cell r="B182" t="str">
            <v>Poco de visita em aneis de concreto pre-mold., p/esgoto san</v>
          </cell>
          <cell r="C182" t="str">
            <v>un</v>
          </cell>
          <cell r="D182">
            <v>934.5</v>
          </cell>
        </row>
        <row r="183">
          <cell r="A183">
            <v>2000070</v>
          </cell>
          <cell r="B183" t="str">
            <v>Poco de visita em aneis de concreto pre-mold., p/esgoto san</v>
          </cell>
          <cell r="C183" t="str">
            <v>un</v>
          </cell>
          <cell r="D183">
            <v>1442.79</v>
          </cell>
        </row>
        <row r="184">
          <cell r="A184">
            <v>2000071</v>
          </cell>
          <cell r="B184" t="str">
            <v>Poco de visita em aneis de concreto pre-mold., p/esgoto san</v>
          </cell>
          <cell r="C184" t="str">
            <v>un</v>
          </cell>
          <cell r="D184">
            <v>1498.56</v>
          </cell>
        </row>
        <row r="185">
          <cell r="A185">
            <v>2000072</v>
          </cell>
          <cell r="B185" t="str">
            <v>Poco de visita em aneis de concreto pre-mold., p/esgoto san</v>
          </cell>
          <cell r="C185" t="str">
            <v>un</v>
          </cell>
          <cell r="D185">
            <v>1635.82</v>
          </cell>
        </row>
        <row r="186">
          <cell r="A186">
            <v>2000073</v>
          </cell>
          <cell r="B186" t="str">
            <v>Poco de visita em aneis de concreto pre-mold., p/esgoto san</v>
          </cell>
          <cell r="C186" t="str">
            <v>un</v>
          </cell>
          <cell r="D186">
            <v>1159.5899999999999</v>
          </cell>
        </row>
        <row r="187">
          <cell r="A187">
            <v>2000074</v>
          </cell>
          <cell r="B187" t="str">
            <v>Poco de visita em aneis de concreto pre-mold., p/esgoto san</v>
          </cell>
          <cell r="C187" t="str">
            <v>un</v>
          </cell>
          <cell r="D187">
            <v>1212.57</v>
          </cell>
        </row>
        <row r="188">
          <cell r="A188">
            <v>2000075</v>
          </cell>
          <cell r="B188" t="str">
            <v>Poco de visita em aneis de concreto pre-mold., p/esgoto san</v>
          </cell>
          <cell r="C188" t="str">
            <v>un</v>
          </cell>
          <cell r="D188">
            <v>1699.94</v>
          </cell>
        </row>
        <row r="189">
          <cell r="A189">
            <v>2000076</v>
          </cell>
          <cell r="B189" t="str">
            <v>Instalacao e ligacoes provisorias de energia eletr., em bai</v>
          </cell>
          <cell r="C189" t="str">
            <v>un</v>
          </cell>
          <cell r="D189">
            <v>895.39</v>
          </cell>
        </row>
        <row r="190">
          <cell r="A190">
            <v>2000078</v>
          </cell>
          <cell r="B190" t="str">
            <v>Escavacao de vala nao escorada, em mat. de 1a. cat., ate 1,</v>
          </cell>
          <cell r="C190" t="str">
            <v>m3</v>
          </cell>
          <cell r="D190">
            <v>5.85</v>
          </cell>
        </row>
        <row r="191">
          <cell r="A191">
            <v>2000079</v>
          </cell>
          <cell r="B191" t="str">
            <v>Escavacao de vala nao escorada, em mat. de 1a. cat., entre</v>
          </cell>
          <cell r="C191" t="str">
            <v>m3</v>
          </cell>
          <cell r="D191">
            <v>9.57</v>
          </cell>
        </row>
        <row r="192">
          <cell r="A192">
            <v>2000080</v>
          </cell>
          <cell r="B192" t="str">
            <v>Escavacao de vala nao escorada, em mat. de 1a. cat., entre</v>
          </cell>
          <cell r="C192" t="str">
            <v>m3</v>
          </cell>
          <cell r="D192">
            <v>11.98</v>
          </cell>
        </row>
        <row r="193">
          <cell r="A193">
            <v>2000082</v>
          </cell>
          <cell r="B193" t="str">
            <v>Formas de mad. p/pecas de concreto, moldagem e desmoldagem.</v>
          </cell>
          <cell r="C193" t="str">
            <v>m2</v>
          </cell>
          <cell r="D193">
            <v>33.04</v>
          </cell>
        </row>
        <row r="194">
          <cell r="A194">
            <v>2000083</v>
          </cell>
          <cell r="B194" t="str">
            <v>Chapa de aco 3/4, p/passagem de veiculos sobre valas, c/col</v>
          </cell>
          <cell r="C194" t="str">
            <v>m2</v>
          </cell>
          <cell r="D194">
            <v>45.06</v>
          </cell>
        </row>
        <row r="195">
          <cell r="A195">
            <v>2000084</v>
          </cell>
          <cell r="B195" t="str">
            <v>Rebaixamento do lencol freatico</v>
          </cell>
          <cell r="C195" t="str">
            <v>dia</v>
          </cell>
          <cell r="D195">
            <v>168</v>
          </cell>
        </row>
        <row r="196">
          <cell r="A196">
            <v>2000085</v>
          </cell>
          <cell r="B196" t="str">
            <v>Esgotamento de vala</v>
          </cell>
          <cell r="C196" t="str">
            <v>hpxh</v>
          </cell>
          <cell r="D196">
            <v>3.85</v>
          </cell>
        </row>
        <row r="197">
          <cell r="A197">
            <v>2000086</v>
          </cell>
          <cell r="B197" t="str">
            <v>Tubo de Inspecao e Limpeza (TIL) em PVC linha de Esgotament</v>
          </cell>
          <cell r="C197" t="str">
            <v>un</v>
          </cell>
          <cell r="D197">
            <v>139.72</v>
          </cell>
        </row>
        <row r="198">
          <cell r="A198">
            <v>2000087</v>
          </cell>
          <cell r="B198" t="str">
            <v>Terminal de Limpeza (TL) em PVC linha de Esgotamento Sanita</v>
          </cell>
          <cell r="C198" t="str">
            <v>un</v>
          </cell>
          <cell r="D198">
            <v>0</v>
          </cell>
        </row>
        <row r="199">
          <cell r="A199">
            <v>2000088</v>
          </cell>
          <cell r="B199" t="str">
            <v>Fornecimento e instalacao de Conjunto Moto-Bomba, Hm=3,82 m</v>
          </cell>
          <cell r="C199" t="str">
            <v>un</v>
          </cell>
          <cell r="D199">
            <v>8662.09</v>
          </cell>
        </row>
        <row r="200">
          <cell r="A200">
            <v>2000089</v>
          </cell>
          <cell r="B200" t="str">
            <v>Fornecimento e instalacao de Conjunto Moto-Bomba, Hm=13,01</v>
          </cell>
          <cell r="C200" t="str">
            <v>un</v>
          </cell>
          <cell r="D200">
            <v>15934.28</v>
          </cell>
        </row>
        <row r="201">
          <cell r="A201">
            <v>2000090</v>
          </cell>
          <cell r="B201" t="str">
            <v>Fornecimento e instalacao de Conjunto Moto-Bomba, Hm=9,18 m</v>
          </cell>
          <cell r="C201" t="str">
            <v>un</v>
          </cell>
          <cell r="D201">
            <v>12659.36</v>
          </cell>
        </row>
        <row r="202">
          <cell r="A202">
            <v>2000091</v>
          </cell>
          <cell r="B202" t="str">
            <v>Fornecimento e instalacao de Conjunto Moto-Bomba, Hm=12,53</v>
          </cell>
          <cell r="C202" t="str">
            <v>un</v>
          </cell>
          <cell r="D202">
            <v>5756.43</v>
          </cell>
        </row>
        <row r="203">
          <cell r="A203">
            <v>2000092</v>
          </cell>
          <cell r="B203" t="str">
            <v>Fornecimento e instalacao de Conjunto Moto-Bomba, Hm=7,99 m</v>
          </cell>
          <cell r="C203" t="str">
            <v>un</v>
          </cell>
          <cell r="D203">
            <v>11689.38</v>
          </cell>
        </row>
        <row r="204">
          <cell r="A204">
            <v>2000093</v>
          </cell>
          <cell r="B204" t="str">
            <v>Fornecimento e instalacao de Conjunto Moto-Bomba, Hm=3,02 m</v>
          </cell>
          <cell r="C204" t="str">
            <v>un</v>
          </cell>
          <cell r="D204">
            <v>8662.09</v>
          </cell>
        </row>
        <row r="205">
          <cell r="A205">
            <v>2000094</v>
          </cell>
          <cell r="B205" t="str">
            <v>Fornecimento e instalacao de Conjunto Moto-Bomba, Hm=20,01</v>
          </cell>
          <cell r="C205" t="str">
            <v>un</v>
          </cell>
          <cell r="D205">
            <v>13810.04</v>
          </cell>
        </row>
        <row r="206">
          <cell r="A206">
            <v>2000095</v>
          </cell>
          <cell r="B206" t="str">
            <v>Fornecimento e instalacao de Conjunto Moto-Bomba, Hm=7,73 m</v>
          </cell>
          <cell r="C206" t="str">
            <v>un</v>
          </cell>
          <cell r="D206">
            <v>28982.7</v>
          </cell>
        </row>
        <row r="207">
          <cell r="A207">
            <v>2000096</v>
          </cell>
          <cell r="B207" t="str">
            <v>Fornecimento e Montagem de  Tubos, pecas, valvulas e equipa</v>
          </cell>
          <cell r="C207" t="str">
            <v>vba</v>
          </cell>
          <cell r="D207">
            <v>0</v>
          </cell>
        </row>
        <row r="208">
          <cell r="A208">
            <v>2000097</v>
          </cell>
          <cell r="B208" t="str">
            <v>Entrada e quadro de energia para os conj. Moto-Bomba.</v>
          </cell>
          <cell r="C208" t="str">
            <v>vba</v>
          </cell>
          <cell r="D208">
            <v>0</v>
          </cell>
        </row>
        <row r="209">
          <cell r="A209">
            <v>2000098</v>
          </cell>
          <cell r="B209" t="str">
            <v>Fornecimento e instalacao de Conjunto Moto-Bomba, Hm=3,90m</v>
          </cell>
          <cell r="C209" t="str">
            <v>un</v>
          </cell>
          <cell r="D209">
            <v>11689.38</v>
          </cell>
        </row>
        <row r="210">
          <cell r="A210">
            <v>2000099</v>
          </cell>
          <cell r="B210" t="str">
            <v>Fornecimento e instalacao de Conjunto Moto-Bomba, Hm=7,50m</v>
          </cell>
          <cell r="C210" t="str">
            <v>un</v>
          </cell>
          <cell r="D210">
            <v>11689.38</v>
          </cell>
        </row>
        <row r="211">
          <cell r="A211">
            <v>2000100</v>
          </cell>
          <cell r="B211" t="str">
            <v>Fornecimento e instalacao de Conjunto Moto-Bomba, Hm=4,55m</v>
          </cell>
          <cell r="C211" t="str">
            <v>un</v>
          </cell>
          <cell r="D211">
            <v>17449.72</v>
          </cell>
        </row>
        <row r="212">
          <cell r="A212">
            <v>2000101</v>
          </cell>
          <cell r="B212" t="str">
            <v>Fornecimento e instalacao de Conjunto Moto-Bomba, Hm=4,16m</v>
          </cell>
          <cell r="C212" t="str">
            <v>un</v>
          </cell>
          <cell r="D212">
            <v>8662.09</v>
          </cell>
        </row>
        <row r="213">
          <cell r="A213">
            <v>2000102</v>
          </cell>
          <cell r="B213" t="str">
            <v>Fornecimento e instalacao de Conjunto Moto-Bomba, Hm=6,40m</v>
          </cell>
          <cell r="C213" t="str">
            <v>un</v>
          </cell>
          <cell r="D213">
            <v>5739.43</v>
          </cell>
        </row>
        <row r="214">
          <cell r="A214">
            <v>2000103</v>
          </cell>
          <cell r="B214" t="str">
            <v>Fornecimento e instalacao de Conjunto Moto-Bomba, Hm=4,85m</v>
          </cell>
          <cell r="C214" t="str">
            <v>un</v>
          </cell>
          <cell r="D214">
            <v>5798.64</v>
          </cell>
        </row>
        <row r="215">
          <cell r="A215">
            <v>2000104</v>
          </cell>
          <cell r="B215" t="str">
            <v>Fornecimento e instalacao de Conjunto Moto-Bomba, Hm=3,39m</v>
          </cell>
          <cell r="C215" t="str">
            <v>un</v>
          </cell>
          <cell r="D215">
            <v>4844.76</v>
          </cell>
        </row>
        <row r="216">
          <cell r="A216">
            <v>2000105</v>
          </cell>
          <cell r="B216" t="str">
            <v>Fornecimento e instalacao de Conjunto Moto-Bomba, Hm=4,69m</v>
          </cell>
          <cell r="C216" t="str">
            <v>un</v>
          </cell>
          <cell r="D216">
            <v>11689.38</v>
          </cell>
        </row>
        <row r="217">
          <cell r="A217">
            <v>2000106</v>
          </cell>
          <cell r="B217" t="str">
            <v>Fornecimento e instalacao de Conjunto Moto-Bomba, Hm=6,36m</v>
          </cell>
          <cell r="C217" t="str">
            <v>un</v>
          </cell>
          <cell r="D217">
            <v>8662.09</v>
          </cell>
        </row>
        <row r="218">
          <cell r="A218">
            <v>2000107</v>
          </cell>
          <cell r="B218" t="str">
            <v>Fornecimento e instalacao de Conjunto Moto-Bomba, Hm=5,36m</v>
          </cell>
          <cell r="C218" t="str">
            <v>un</v>
          </cell>
          <cell r="D218">
            <v>8662.09</v>
          </cell>
        </row>
        <row r="219">
          <cell r="A219">
            <v>2000108</v>
          </cell>
          <cell r="B219" t="str">
            <v>Fornecimento e instalacao de Conjunto Moto-Bomba, Hm=5m e Q</v>
          </cell>
          <cell r="C219" t="str">
            <v>un</v>
          </cell>
          <cell r="D219">
            <v>2131.29</v>
          </cell>
        </row>
        <row r="220">
          <cell r="A220">
            <v>2000109</v>
          </cell>
          <cell r="B220" t="str">
            <v>Fornecimento e instalacao de Conjunto Moto-Bomba, Hm=5m e Q</v>
          </cell>
          <cell r="C220" t="str">
            <v>un</v>
          </cell>
          <cell r="D220">
            <v>4844.76</v>
          </cell>
        </row>
        <row r="221">
          <cell r="A221">
            <v>2000110</v>
          </cell>
          <cell r="B221" t="str">
            <v>Fornecimento e instalacao de Conjunto Moto-Bomba, Hm=2,97m</v>
          </cell>
          <cell r="C221" t="str">
            <v>un</v>
          </cell>
          <cell r="D221">
            <v>5739.43</v>
          </cell>
        </row>
        <row r="222">
          <cell r="A222">
            <v>2000111</v>
          </cell>
          <cell r="B222" t="str">
            <v>Tubo de FoFo ductil, classe K-7, c/junta elastica, Diam. de</v>
          </cell>
          <cell r="C222" t="str">
            <v>m</v>
          </cell>
          <cell r="D222">
            <v>188.56</v>
          </cell>
        </row>
        <row r="223">
          <cell r="A223">
            <v>2000112</v>
          </cell>
          <cell r="B223" t="str">
            <v>Assentamento de tubul. FoFo, c/junta elastica, Diam.de 075m</v>
          </cell>
          <cell r="C223" t="str">
            <v>m</v>
          </cell>
          <cell r="D223">
            <v>1.51</v>
          </cell>
        </row>
        <row r="224">
          <cell r="A224">
            <v>2000113</v>
          </cell>
          <cell r="B224" t="str">
            <v>Fornecimento e instalacao de Conjunto Moto-Bomba, Hm=1,81m</v>
          </cell>
          <cell r="C224" t="str">
            <v>un</v>
          </cell>
          <cell r="D224">
            <v>5739.43</v>
          </cell>
        </row>
        <row r="225">
          <cell r="A225">
            <v>2000114</v>
          </cell>
          <cell r="B225" t="str">
            <v>Fornecimento e instalacao de Conjunto Moto-Bomba, Hm=12,33m</v>
          </cell>
          <cell r="C225" t="str">
            <v>un</v>
          </cell>
          <cell r="D225">
            <v>10755.07</v>
          </cell>
        </row>
        <row r="226">
          <cell r="A226">
            <v>2000115</v>
          </cell>
          <cell r="B226" t="str">
            <v>Fornecimento e instalacao de Conjunto Moto-Bomba, Hm=5,00m</v>
          </cell>
          <cell r="C226" t="str">
            <v>un</v>
          </cell>
          <cell r="D226">
            <v>8662.09</v>
          </cell>
        </row>
        <row r="227">
          <cell r="A227">
            <v>2000116</v>
          </cell>
          <cell r="B227" t="str">
            <v>Fornecimento e instalacao de Conjunto Moto-Bomba, Hm=4,19m</v>
          </cell>
          <cell r="C227" t="str">
            <v>un</v>
          </cell>
          <cell r="D227">
            <v>8662.09</v>
          </cell>
        </row>
        <row r="228">
          <cell r="A228">
            <v>2000117</v>
          </cell>
          <cell r="B228" t="str">
            <v>Fornecimento e instalacao de Conjunto Moto-Bomba, Hm=14,83m</v>
          </cell>
          <cell r="C228" t="str">
            <v>un</v>
          </cell>
          <cell r="D228">
            <v>5739.43</v>
          </cell>
        </row>
        <row r="229">
          <cell r="A229">
            <v>2000118</v>
          </cell>
          <cell r="B229" t="str">
            <v>Fornecimento e instalacao de Conjunto Moto-Bomba, Hm=7,59m</v>
          </cell>
          <cell r="C229" t="str">
            <v>un</v>
          </cell>
          <cell r="D229">
            <v>8704.5</v>
          </cell>
        </row>
        <row r="230">
          <cell r="A230">
            <v>2000119</v>
          </cell>
          <cell r="B230" t="str">
            <v>Fornecimento e instalacao de Conjunto Moto-Bomba, Hm=6,77m</v>
          </cell>
          <cell r="C230" t="str">
            <v>un</v>
          </cell>
          <cell r="D230">
            <v>11689.38</v>
          </cell>
        </row>
        <row r="231">
          <cell r="A231">
            <v>2000120</v>
          </cell>
          <cell r="B231" t="str">
            <v>Fornecimento e instalacao de Conjunto Moto-Bomba, Hm=4,96m</v>
          </cell>
          <cell r="C231" t="str">
            <v>un</v>
          </cell>
          <cell r="D231">
            <v>0</v>
          </cell>
        </row>
        <row r="232">
          <cell r="A232">
            <v>2000121</v>
          </cell>
          <cell r="B232" t="str">
            <v>Fornecimento e instalacao de Conjunto Moto-Bomba, Hm=10,00m</v>
          </cell>
          <cell r="C232" t="str">
            <v>un</v>
          </cell>
          <cell r="D232">
            <v>5756.43</v>
          </cell>
        </row>
        <row r="233">
          <cell r="A233">
            <v>2000122</v>
          </cell>
          <cell r="B233" t="str">
            <v>Fornecimento e instalacao de Conjunto Moto-Bomba, Hm=5,56m</v>
          </cell>
          <cell r="C233" t="str">
            <v>un</v>
          </cell>
          <cell r="D233">
            <v>0</v>
          </cell>
        </row>
        <row r="234">
          <cell r="A234">
            <v>2000123</v>
          </cell>
          <cell r="B234" t="str">
            <v>Fornecimento e instalacao de Conjunto Moto-Bomba, Hm=9,95m</v>
          </cell>
          <cell r="C234" t="str">
            <v>un</v>
          </cell>
          <cell r="D234">
            <v>5756.43</v>
          </cell>
        </row>
        <row r="235">
          <cell r="A235">
            <v>2000124</v>
          </cell>
          <cell r="B235" t="str">
            <v>Fornecimento e instalacao de Conjunto Moto-Bomba, Hm=6,92m</v>
          </cell>
          <cell r="C235" t="str">
            <v>un</v>
          </cell>
          <cell r="D235">
            <v>8704.5</v>
          </cell>
        </row>
        <row r="236">
          <cell r="A236">
            <v>2000125</v>
          </cell>
          <cell r="B236" t="str">
            <v>Fornecimento e instalacao de Conjunto Moto-Bomba, Hm=7,50m</v>
          </cell>
          <cell r="C236" t="str">
            <v>un</v>
          </cell>
          <cell r="D236">
            <v>17114.38</v>
          </cell>
        </row>
        <row r="237">
          <cell r="A237">
            <v>2000126</v>
          </cell>
          <cell r="B237" t="str">
            <v>Assentamento de pecas especiais de FoFo c/junta elastica, D</v>
          </cell>
          <cell r="C237" t="str">
            <v>un</v>
          </cell>
          <cell r="D237">
            <v>14.1</v>
          </cell>
        </row>
        <row r="238">
          <cell r="A238">
            <v>2000127</v>
          </cell>
          <cell r="B238" t="str">
            <v>Fornecimento e instalacao de Conjunto Moto-Bomba, Hm=25,90m</v>
          </cell>
          <cell r="C238" t="str">
            <v>un</v>
          </cell>
          <cell r="D238">
            <v>0</v>
          </cell>
        </row>
        <row r="239">
          <cell r="A239">
            <v>2000128</v>
          </cell>
          <cell r="B239" t="str">
            <v>Fornecimento e instalacao de Conjunto Moto-Bomba, Hm=14,80m</v>
          </cell>
          <cell r="C239" t="str">
            <v>un</v>
          </cell>
          <cell r="D239">
            <v>0</v>
          </cell>
        </row>
        <row r="240">
          <cell r="A240">
            <v>2000129</v>
          </cell>
          <cell r="B240" t="str">
            <v>Fornecimento e instalacao de Conjunto Moto-Bomba, Hm=4,50m</v>
          </cell>
          <cell r="C240" t="str">
            <v>un</v>
          </cell>
          <cell r="D240">
            <v>0</v>
          </cell>
        </row>
        <row r="241">
          <cell r="A241">
            <v>2000130</v>
          </cell>
          <cell r="B241" t="str">
            <v>Tubo de concreto armado, Classe A-2, c/junta elastica, p/es</v>
          </cell>
          <cell r="C241" t="str">
            <v>m</v>
          </cell>
          <cell r="D241">
            <v>110.65</v>
          </cell>
        </row>
        <row r="242">
          <cell r="A242">
            <v>2000131</v>
          </cell>
          <cell r="B242" t="str">
            <v>Fornecimento e instalacao de Conjunto Moto-Bomba, Hm=26,03m</v>
          </cell>
          <cell r="C242" t="str">
            <v>un</v>
          </cell>
          <cell r="D242">
            <v>13154.41</v>
          </cell>
        </row>
        <row r="243">
          <cell r="A243">
            <v>2000132</v>
          </cell>
          <cell r="B243" t="str">
            <v>Fornecimento e instalacao de Conjunto Moto-Bomba, Hm=11,55m</v>
          </cell>
          <cell r="C243" t="str">
            <v>un</v>
          </cell>
          <cell r="D243">
            <v>8699.8700000000008</v>
          </cell>
        </row>
        <row r="244">
          <cell r="A244">
            <v>2000133</v>
          </cell>
          <cell r="B244" t="str">
            <v>Fornecimento e instalacao de Conjunto Moto-Bomba, Hm=34,56m</v>
          </cell>
          <cell r="C244" t="str">
            <v>un</v>
          </cell>
          <cell r="D244">
            <v>10885.61</v>
          </cell>
        </row>
        <row r="245">
          <cell r="A245">
            <v>2000134</v>
          </cell>
          <cell r="B245" t="str">
            <v>Fornecimento e instalacao de Conjunto Moto-Bomba, Hm=7,38m</v>
          </cell>
          <cell r="C245" t="str">
            <v>un</v>
          </cell>
          <cell r="D245">
            <v>5756.43</v>
          </cell>
        </row>
        <row r="246">
          <cell r="A246">
            <v>2000135</v>
          </cell>
          <cell r="B246" t="str">
            <v>Fornecimento e instalacao de Conjunto Moto-Bomba, Hm=3,79m</v>
          </cell>
          <cell r="C246" t="str">
            <v>un</v>
          </cell>
          <cell r="D246">
            <v>8662.09</v>
          </cell>
        </row>
        <row r="247">
          <cell r="A247">
            <v>2000136</v>
          </cell>
          <cell r="B247" t="str">
            <v>Escavacao de vala nao escorada, em amt. de 1a. cat., entre</v>
          </cell>
          <cell r="C247" t="str">
            <v>m3</v>
          </cell>
          <cell r="D247">
            <v>11.98</v>
          </cell>
        </row>
        <row r="248">
          <cell r="A248">
            <v>2000137</v>
          </cell>
          <cell r="B248" t="str">
            <v>Fornecimento e instalacao de Conjunto Moto-Bomba, do tipo s</v>
          </cell>
          <cell r="C248" t="str">
            <v>un</v>
          </cell>
          <cell r="D248">
            <v>5756.43</v>
          </cell>
        </row>
        <row r="249">
          <cell r="A249">
            <v>2000138</v>
          </cell>
          <cell r="B249" t="str">
            <v>Fornecimento e instalacao de Conjunto Moto-Bomba, do tipo s</v>
          </cell>
          <cell r="C249" t="str">
            <v>un</v>
          </cell>
          <cell r="D249">
            <v>5739.44</v>
          </cell>
        </row>
        <row r="250">
          <cell r="A250">
            <v>2000139</v>
          </cell>
          <cell r="B250" t="str">
            <v>Fornecimento e instalacao de Conjunto Moto-Bomba do tipo su</v>
          </cell>
          <cell r="C250" t="str">
            <v>un</v>
          </cell>
          <cell r="D250">
            <v>8699.8799999999992</v>
          </cell>
        </row>
        <row r="251">
          <cell r="A251">
            <v>2000140</v>
          </cell>
          <cell r="B251" t="str">
            <v>Fornecimento e instalacao de Conjunto Moto-Bomba do tipo su</v>
          </cell>
          <cell r="C251" t="str">
            <v>un</v>
          </cell>
          <cell r="D251">
            <v>5739.44</v>
          </cell>
        </row>
        <row r="252">
          <cell r="A252">
            <v>2000141</v>
          </cell>
          <cell r="B252" t="str">
            <v>Impermeabilizacao de reservatorio, sujeito a lencol freatic</v>
          </cell>
          <cell r="C252" t="str">
            <v>m2</v>
          </cell>
          <cell r="D252">
            <v>32.21</v>
          </cell>
        </row>
        <row r="253">
          <cell r="A253">
            <v>2000142</v>
          </cell>
          <cell r="B253" t="str">
            <v>Fornecimento e instalacao de Conjunto Moto-Bomba do tipo su</v>
          </cell>
          <cell r="C253" t="str">
            <v>un</v>
          </cell>
          <cell r="D253">
            <v>16201.29</v>
          </cell>
        </row>
        <row r="254">
          <cell r="A254">
            <v>2000143</v>
          </cell>
          <cell r="B254" t="str">
            <v>Fornecimento e instalacao de Conjunto Moto-Bomba do tipo su</v>
          </cell>
          <cell r="C254" t="str">
            <v>un</v>
          </cell>
          <cell r="D254">
            <v>8662.09</v>
          </cell>
        </row>
        <row r="255">
          <cell r="A255">
            <v>2000144</v>
          </cell>
          <cell r="B255" t="str">
            <v>Fornecimento e instalacao de Conjunto Moto-Bomba do tipo su</v>
          </cell>
          <cell r="C255" t="str">
            <v>un</v>
          </cell>
          <cell r="D255">
            <v>8662.09</v>
          </cell>
        </row>
        <row r="256">
          <cell r="A256">
            <v>2000145</v>
          </cell>
          <cell r="B256" t="str">
            <v>Fornecimento e instalacao de Conjunto Moto-Bomba do tipo su</v>
          </cell>
          <cell r="C256" t="str">
            <v>un</v>
          </cell>
          <cell r="D256">
            <v>2547.5</v>
          </cell>
        </row>
        <row r="257">
          <cell r="A257">
            <v>2000146</v>
          </cell>
          <cell r="B257" t="str">
            <v>Fornecimento e instalacao de Conjunto Moto-Bomba do tipo su</v>
          </cell>
          <cell r="C257" t="str">
            <v>un</v>
          </cell>
          <cell r="D257">
            <v>5739.44</v>
          </cell>
        </row>
        <row r="258">
          <cell r="A258">
            <v>2000147</v>
          </cell>
          <cell r="B258" t="str">
            <v>Fornecimento e instalacao de Conjunto Moto-Bomba do tipo su</v>
          </cell>
          <cell r="C258" t="str">
            <v>un</v>
          </cell>
          <cell r="D258">
            <v>2547.5</v>
          </cell>
        </row>
        <row r="259">
          <cell r="A259">
            <v>2000148</v>
          </cell>
          <cell r="B259" t="str">
            <v>Fornecimento e instalacao de Conjunto Moto-Bombado tipo sub</v>
          </cell>
          <cell r="C259" t="str">
            <v>un</v>
          </cell>
          <cell r="D259">
            <v>5756.43</v>
          </cell>
        </row>
        <row r="260">
          <cell r="A260">
            <v>2000149</v>
          </cell>
          <cell r="B260" t="str">
            <v>Fornecimento e instalacao de Conjunto Moto-Bomba do tipo su</v>
          </cell>
          <cell r="C260" t="str">
            <v>un</v>
          </cell>
          <cell r="D260">
            <v>5739.44</v>
          </cell>
        </row>
        <row r="261">
          <cell r="A261">
            <v>2000150</v>
          </cell>
          <cell r="B261" t="str">
            <v>Fornecimento e instalacao de Conjunto Moto-Bomba do tipo su</v>
          </cell>
          <cell r="C261" t="str">
            <v>un</v>
          </cell>
          <cell r="D261">
            <v>8662.09</v>
          </cell>
        </row>
        <row r="262">
          <cell r="A262">
            <v>2000151</v>
          </cell>
          <cell r="B262" t="str">
            <v>Fornecimento e instalacao de Conjunto Moto-Bomba do tipo su</v>
          </cell>
          <cell r="C262" t="str">
            <v>un</v>
          </cell>
          <cell r="D262">
            <v>11689.38</v>
          </cell>
        </row>
        <row r="263">
          <cell r="A263">
            <v>2000152</v>
          </cell>
          <cell r="B263" t="str">
            <v>Fornecimento e instalacao de Conjunto Moto-Bomba do tipo su</v>
          </cell>
          <cell r="C263" t="str">
            <v>un</v>
          </cell>
          <cell r="D263">
            <v>11689.38</v>
          </cell>
        </row>
        <row r="264">
          <cell r="A264">
            <v>2000153</v>
          </cell>
          <cell r="B264" t="str">
            <v>Fornecimento e instalacao de Conjunto Moto-Bomba do tipo su</v>
          </cell>
          <cell r="C264" t="str">
            <v>un</v>
          </cell>
          <cell r="D264">
            <v>8704.5</v>
          </cell>
        </row>
        <row r="265">
          <cell r="A265">
            <v>2000154</v>
          </cell>
          <cell r="B265" t="str">
            <v>Fornecimento e instalacao de Conjunto Moto-Bomba do tipo su</v>
          </cell>
          <cell r="C265" t="str">
            <v>un</v>
          </cell>
          <cell r="D265">
            <v>13843.62</v>
          </cell>
        </row>
        <row r="266">
          <cell r="A266">
            <v>2000155</v>
          </cell>
          <cell r="B266" t="str">
            <v>Fornecimento e instalacao de Conjunto Moto-Bomba do tipo su</v>
          </cell>
          <cell r="C266" t="str">
            <v>un</v>
          </cell>
          <cell r="D266">
            <v>11641.41</v>
          </cell>
        </row>
        <row r="267">
          <cell r="A267">
            <v>2000156</v>
          </cell>
          <cell r="B267" t="str">
            <v>Fornecimento e instalacao de Conjunto Moto-Bomba do tipo su</v>
          </cell>
          <cell r="C267" t="str">
            <v>un</v>
          </cell>
          <cell r="D267">
            <v>11641.41</v>
          </cell>
        </row>
        <row r="268">
          <cell r="A268">
            <v>2000157</v>
          </cell>
          <cell r="B268" t="str">
            <v>Fornecimento e instalacao de Conjunto Moto-Bomba do tipo su</v>
          </cell>
          <cell r="C268" t="str">
            <v>un</v>
          </cell>
          <cell r="D268">
            <v>5739.44</v>
          </cell>
        </row>
        <row r="269">
          <cell r="A269">
            <v>2000158</v>
          </cell>
          <cell r="B269" t="str">
            <v>Fornecimento e instalacao de Conjunto Moto-Bomba do tipo su</v>
          </cell>
          <cell r="C269" t="str">
            <v>un</v>
          </cell>
          <cell r="D269">
            <v>8662.09</v>
          </cell>
        </row>
        <row r="270">
          <cell r="A270">
            <v>2000159</v>
          </cell>
          <cell r="B270" t="str">
            <v>Fornecimento e instalacao de Conjunto Moto-Bomba do tipo su</v>
          </cell>
          <cell r="C270" t="str">
            <v>un</v>
          </cell>
          <cell r="D270">
            <v>5739.43</v>
          </cell>
        </row>
        <row r="271">
          <cell r="A271">
            <v>2000160</v>
          </cell>
          <cell r="B271" t="str">
            <v>Fornecimento e instalacao de Conjunto Moto-Bomba do tipo su</v>
          </cell>
          <cell r="C271" t="str">
            <v>un</v>
          </cell>
          <cell r="D271">
            <v>16201.29</v>
          </cell>
        </row>
        <row r="272">
          <cell r="A272">
            <v>2000161</v>
          </cell>
          <cell r="B272" t="str">
            <v>Fornecimento e instalacao de Conjunto Moto-Bomba do tipo su</v>
          </cell>
          <cell r="C272" t="str">
            <v>un</v>
          </cell>
          <cell r="D272">
            <v>5756.43</v>
          </cell>
        </row>
        <row r="273">
          <cell r="A273">
            <v>2000162</v>
          </cell>
          <cell r="B273" t="str">
            <v>Fornecimento e instalacao de Conjunto Moto-Bomba do tipo su</v>
          </cell>
          <cell r="C273" t="str">
            <v>un</v>
          </cell>
          <cell r="D273">
            <v>8762.89</v>
          </cell>
        </row>
        <row r="274">
          <cell r="A274">
            <v>2000163</v>
          </cell>
          <cell r="B274" t="str">
            <v>Fornecimento e instalacao de Conjunto Moto-Bomba do tipo su</v>
          </cell>
          <cell r="C274" t="str">
            <v>un</v>
          </cell>
          <cell r="D274">
            <v>17449.72</v>
          </cell>
        </row>
        <row r="275">
          <cell r="A275">
            <v>2000164</v>
          </cell>
          <cell r="B275" t="str">
            <v>BARRACAO PARA ESCRITORIO DE OBRA - 1A. PARTE</v>
          </cell>
          <cell r="C275" t="str">
            <v>M2</v>
          </cell>
          <cell r="D275">
            <v>93.67</v>
          </cell>
        </row>
        <row r="276">
          <cell r="A276">
            <v>2000165</v>
          </cell>
          <cell r="B276" t="str">
            <v>Fornecimento e instalacao de Conjunto Moto-Bomba do tipo su</v>
          </cell>
          <cell r="C276" t="str">
            <v>un</v>
          </cell>
          <cell r="D276">
            <v>5739.44</v>
          </cell>
        </row>
        <row r="277">
          <cell r="A277">
            <v>2000166</v>
          </cell>
          <cell r="B277" t="str">
            <v>Fornecimento e instalacao de Conjunto Moto-Bomba do tipo su</v>
          </cell>
          <cell r="C277" t="str">
            <v>un</v>
          </cell>
          <cell r="D277">
            <v>11689.38</v>
          </cell>
        </row>
        <row r="278">
          <cell r="A278">
            <v>2000167</v>
          </cell>
          <cell r="B278" t="str">
            <v>Fornecimento e instalacao de Conjunto Moto-Bomba do tipo su</v>
          </cell>
          <cell r="C278" t="str">
            <v>un</v>
          </cell>
          <cell r="D278">
            <v>0</v>
          </cell>
        </row>
        <row r="279">
          <cell r="A279">
            <v>2000168</v>
          </cell>
          <cell r="B279" t="str">
            <v>Fornecimento e instalacao de Conjunto Moto-Bomba do tipo su</v>
          </cell>
          <cell r="C279" t="str">
            <v>un</v>
          </cell>
          <cell r="D279">
            <v>0</v>
          </cell>
        </row>
        <row r="280">
          <cell r="A280">
            <v>2000169</v>
          </cell>
          <cell r="B280" t="str">
            <v>Fornecimento e instalacao de Conjunto Moto-Bomba do tipo su</v>
          </cell>
          <cell r="C280" t="str">
            <v>un</v>
          </cell>
          <cell r="D280">
            <v>0</v>
          </cell>
        </row>
        <row r="281">
          <cell r="A281">
            <v>2000170</v>
          </cell>
          <cell r="B281" t="str">
            <v>Fornecimento e instalacao de Conjunto Moto-Bomba do tipo su</v>
          </cell>
          <cell r="C281" t="str">
            <v>un</v>
          </cell>
          <cell r="D281">
            <v>0</v>
          </cell>
        </row>
        <row r="282">
          <cell r="A282">
            <v>2000171</v>
          </cell>
          <cell r="B282" t="str">
            <v>Fornecimento e instalacao de Conjunto Moto-Bomba do tipo su</v>
          </cell>
          <cell r="C282" t="str">
            <v>un</v>
          </cell>
          <cell r="D282">
            <v>0</v>
          </cell>
        </row>
        <row r="283">
          <cell r="A283">
            <v>2000172</v>
          </cell>
          <cell r="B283" t="str">
            <v>Fornecimento e instalacao de Conjunto Moto-Bomba do tipo su</v>
          </cell>
          <cell r="C283" t="str">
            <v>un</v>
          </cell>
          <cell r="D283">
            <v>0</v>
          </cell>
        </row>
        <row r="284">
          <cell r="A284">
            <v>2000173</v>
          </cell>
          <cell r="B284" t="str">
            <v>Fornecimento e instalacao de Conjunto Moto-Bomba do tipo su</v>
          </cell>
          <cell r="C284" t="str">
            <v>un</v>
          </cell>
          <cell r="D284">
            <v>0</v>
          </cell>
        </row>
        <row r="285">
          <cell r="A285">
            <v>2000174</v>
          </cell>
          <cell r="B285" t="str">
            <v>Fornecimento e instalacao de Conjunto Moto-Bomba do tipo su</v>
          </cell>
          <cell r="C285" t="str">
            <v>un</v>
          </cell>
          <cell r="D285">
            <v>0</v>
          </cell>
        </row>
        <row r="286">
          <cell r="A286">
            <v>2000175</v>
          </cell>
          <cell r="B286" t="str">
            <v>Fornecimento e instalacao de Conjunto Moto-Bomba do tipo su</v>
          </cell>
          <cell r="C286" t="str">
            <v>un</v>
          </cell>
          <cell r="D286">
            <v>0</v>
          </cell>
        </row>
        <row r="287">
          <cell r="A287">
            <v>2000176</v>
          </cell>
          <cell r="B287" t="str">
            <v>Fornecimento e instalacao de Conjunto Moto-Bomba do tipo su</v>
          </cell>
          <cell r="C287" t="str">
            <v>un</v>
          </cell>
          <cell r="D287">
            <v>0</v>
          </cell>
        </row>
        <row r="288">
          <cell r="A288">
            <v>2000177</v>
          </cell>
          <cell r="B288" t="str">
            <v>Fornecimento e instalacao de Conjunto Moto-Bomba do tipo su</v>
          </cell>
          <cell r="C288" t="str">
            <v>un</v>
          </cell>
          <cell r="D288">
            <v>0</v>
          </cell>
        </row>
        <row r="289">
          <cell r="A289">
            <v>2000178</v>
          </cell>
          <cell r="B289" t="str">
            <v>Assentamento de tubul. FoFo, c/junta elastica, Diam.de 500m</v>
          </cell>
          <cell r="C289" t="str">
            <v>m</v>
          </cell>
          <cell r="D289">
            <v>19.87</v>
          </cell>
        </row>
        <row r="290">
          <cell r="A290">
            <v>2000179</v>
          </cell>
          <cell r="B290" t="str">
            <v>Fornecimento e instalacao de Conjunto Moto-Bomba do tipo su</v>
          </cell>
          <cell r="C290" t="str">
            <v>un</v>
          </cell>
          <cell r="D290">
            <v>0</v>
          </cell>
        </row>
        <row r="291">
          <cell r="A291">
            <v>2000180</v>
          </cell>
          <cell r="B291" t="str">
            <v>Fornecimento e instalacao de Conjunto Moto-Bomba do tipo su</v>
          </cell>
          <cell r="C291" t="str">
            <v>un</v>
          </cell>
          <cell r="D291">
            <v>0</v>
          </cell>
        </row>
        <row r="292">
          <cell r="A292">
            <v>2000181</v>
          </cell>
          <cell r="B292" t="str">
            <v>Fornecimento e instalacao de Conjunto Moto-Bomba do tipo su</v>
          </cell>
          <cell r="C292" t="str">
            <v>un</v>
          </cell>
          <cell r="D292">
            <v>0</v>
          </cell>
        </row>
        <row r="293">
          <cell r="A293">
            <v>2000182</v>
          </cell>
          <cell r="B293" t="str">
            <v>Fornecimento e instalacao de Conjunto Moto-Bomba do tipo su</v>
          </cell>
          <cell r="C293" t="str">
            <v>un</v>
          </cell>
          <cell r="D293">
            <v>0</v>
          </cell>
        </row>
        <row r="294">
          <cell r="A294">
            <v>2000183</v>
          </cell>
          <cell r="B294" t="str">
            <v>Fornecimento e instalacao de Conjunto Moto-Bomba do tipo su</v>
          </cell>
          <cell r="C294" t="str">
            <v>un</v>
          </cell>
          <cell r="D294">
            <v>0</v>
          </cell>
        </row>
        <row r="295">
          <cell r="A295">
            <v>2000184</v>
          </cell>
          <cell r="B295" t="str">
            <v>Fornecimento e instalacao de Conjunto Moto-Bomba do tipo su</v>
          </cell>
          <cell r="C295" t="str">
            <v>un</v>
          </cell>
          <cell r="D295">
            <v>0</v>
          </cell>
        </row>
        <row r="296">
          <cell r="A296">
            <v>2000185</v>
          </cell>
          <cell r="B296" t="str">
            <v>Fornecimento e instalacao de Conjunto Moto-Bomba do tipo su</v>
          </cell>
          <cell r="C296" t="str">
            <v>un</v>
          </cell>
          <cell r="D296">
            <v>0</v>
          </cell>
        </row>
        <row r="297">
          <cell r="A297">
            <v>2000186</v>
          </cell>
          <cell r="B297" t="str">
            <v>Fornecimento e instalacao de Conjunto Moto-Bomba do tipo su</v>
          </cell>
          <cell r="C297" t="str">
            <v>un</v>
          </cell>
          <cell r="D297">
            <v>0</v>
          </cell>
        </row>
        <row r="298">
          <cell r="A298">
            <v>2000187</v>
          </cell>
          <cell r="B298" t="str">
            <v>Fornecimento e instalacao de Conjunto Moto-Bomba do tipo su</v>
          </cell>
          <cell r="C298" t="str">
            <v>un</v>
          </cell>
          <cell r="D298">
            <v>0</v>
          </cell>
        </row>
        <row r="299">
          <cell r="A299">
            <v>2000188</v>
          </cell>
          <cell r="B299" t="str">
            <v>Fornecimento e instalacao de Conjunto Moto-Bomba do tipo su</v>
          </cell>
          <cell r="C299" t="str">
            <v>un</v>
          </cell>
          <cell r="D299">
            <v>0</v>
          </cell>
        </row>
        <row r="300">
          <cell r="A300">
            <v>2000189</v>
          </cell>
          <cell r="B300" t="str">
            <v>Fornecimento e instalacao de Conjunto Moto-Bomba do tipo su</v>
          </cell>
          <cell r="C300" t="str">
            <v>un</v>
          </cell>
          <cell r="D300">
            <v>0</v>
          </cell>
        </row>
        <row r="301">
          <cell r="A301">
            <v>2000190</v>
          </cell>
          <cell r="B301" t="str">
            <v>Fornecimento e instalacao de Conjunto Moto-Bomba do tipo su</v>
          </cell>
          <cell r="C301" t="str">
            <v>un</v>
          </cell>
          <cell r="D301">
            <v>0</v>
          </cell>
        </row>
        <row r="302">
          <cell r="A302">
            <v>2000191</v>
          </cell>
          <cell r="B302" t="str">
            <v>Fornecimento e instalacao de Conjunto Moto-Bomba do tipo su</v>
          </cell>
          <cell r="C302" t="str">
            <v>un</v>
          </cell>
          <cell r="D302">
            <v>0</v>
          </cell>
        </row>
        <row r="303">
          <cell r="A303">
            <v>2000192</v>
          </cell>
          <cell r="B303" t="str">
            <v>Fornecimento e instalacao de Conjunto Moto-Bomba do tipo su</v>
          </cell>
          <cell r="C303" t="str">
            <v>un</v>
          </cell>
          <cell r="D303">
            <v>0</v>
          </cell>
        </row>
        <row r="304">
          <cell r="A304">
            <v>2000193</v>
          </cell>
          <cell r="B304" t="str">
            <v>Fornecimento e instalacao de Conjunto Moto-Bomba do tipo su</v>
          </cell>
          <cell r="C304" t="str">
            <v>un</v>
          </cell>
          <cell r="D304">
            <v>0</v>
          </cell>
        </row>
        <row r="305">
          <cell r="A305">
            <v>2000194</v>
          </cell>
          <cell r="B305" t="str">
            <v>Fornecimento e instalacao de Conjunto Moto-Bomba do tipo su</v>
          </cell>
          <cell r="C305" t="str">
            <v>un</v>
          </cell>
          <cell r="D305">
            <v>0</v>
          </cell>
        </row>
        <row r="306">
          <cell r="A306">
            <v>2000195</v>
          </cell>
          <cell r="B306" t="str">
            <v>Fornecimento e instalacao de Conjunto Moto-Bomba do tipo su</v>
          </cell>
          <cell r="C306" t="str">
            <v>un</v>
          </cell>
          <cell r="D306">
            <v>0</v>
          </cell>
        </row>
        <row r="307">
          <cell r="A307">
            <v>2000196</v>
          </cell>
          <cell r="B307" t="str">
            <v>Fornecimento e instalacao de Conjunto Moto-Bomba do tipo su</v>
          </cell>
          <cell r="C307" t="str">
            <v>un</v>
          </cell>
          <cell r="D307">
            <v>0</v>
          </cell>
        </row>
        <row r="308">
          <cell r="A308">
            <v>2000197</v>
          </cell>
          <cell r="B308" t="str">
            <v>Fornecimento e instalacao de Conjunto Moto-Bomba do tipo su</v>
          </cell>
          <cell r="C308" t="str">
            <v>un</v>
          </cell>
          <cell r="D308">
            <v>0</v>
          </cell>
        </row>
        <row r="309">
          <cell r="A309">
            <v>2000198</v>
          </cell>
          <cell r="B309" t="str">
            <v>Fornecimento e instalacao de Conjunto Moto-Bomba do tipo su</v>
          </cell>
          <cell r="C309" t="str">
            <v>un</v>
          </cell>
          <cell r="D309">
            <v>0</v>
          </cell>
        </row>
        <row r="310">
          <cell r="A310">
            <v>2000199</v>
          </cell>
          <cell r="B310" t="str">
            <v>Fornecimento e instalacao de Conjunto Moto-Bomba do tipo su</v>
          </cell>
          <cell r="C310" t="str">
            <v>un</v>
          </cell>
          <cell r="D310">
            <v>0</v>
          </cell>
        </row>
        <row r="311">
          <cell r="A311">
            <v>2000200</v>
          </cell>
          <cell r="B311" t="str">
            <v>Fornecimento e instalacao de Conjunto Moto-Bomba do tipo su</v>
          </cell>
          <cell r="C311" t="str">
            <v>un</v>
          </cell>
          <cell r="D311">
            <v>0</v>
          </cell>
        </row>
        <row r="312">
          <cell r="A312">
            <v>2000201</v>
          </cell>
          <cell r="B312" t="str">
            <v>Fornecimento e instalacao de Conjunto Moto-Bomba do tipo su</v>
          </cell>
          <cell r="C312" t="str">
            <v>un</v>
          </cell>
          <cell r="D312">
            <v>0</v>
          </cell>
        </row>
        <row r="313">
          <cell r="A313">
            <v>2000202</v>
          </cell>
          <cell r="B313" t="str">
            <v>Fornecimento e instalacao de Conjunto Moto-Bomba do tipo su</v>
          </cell>
          <cell r="C313" t="str">
            <v>un</v>
          </cell>
          <cell r="D313">
            <v>0</v>
          </cell>
        </row>
        <row r="314">
          <cell r="A314">
            <v>2000203</v>
          </cell>
          <cell r="B314" t="str">
            <v>Fornecimento e instalacao de Conjunto Moto-Bomba do tipo su</v>
          </cell>
          <cell r="C314" t="str">
            <v>un</v>
          </cell>
          <cell r="D314">
            <v>0</v>
          </cell>
        </row>
        <row r="315">
          <cell r="A315">
            <v>2000204</v>
          </cell>
          <cell r="B315" t="str">
            <v>Fornecimento e instalacao de Conjunto Moto-Bomba do tipo su</v>
          </cell>
          <cell r="C315" t="str">
            <v>un</v>
          </cell>
          <cell r="D315">
            <v>0</v>
          </cell>
        </row>
        <row r="316">
          <cell r="A316">
            <v>2000205</v>
          </cell>
          <cell r="B316" t="str">
            <v>Fornecimento e instalacao de Conjunto Moto-Bomba do tipo su</v>
          </cell>
          <cell r="C316" t="str">
            <v>un</v>
          </cell>
          <cell r="D316">
            <v>0</v>
          </cell>
        </row>
        <row r="317">
          <cell r="A317">
            <v>2000206</v>
          </cell>
          <cell r="B317" t="str">
            <v>Fornecimento e instalacao de Conjunto Moto-Bomba do tipo su</v>
          </cell>
          <cell r="C317" t="str">
            <v>un</v>
          </cell>
          <cell r="D317">
            <v>0</v>
          </cell>
        </row>
        <row r="318">
          <cell r="A318">
            <v>2000207</v>
          </cell>
          <cell r="B318" t="str">
            <v>Fornecimento e instalacao de Conjunto Moto-Bomba do tipo su</v>
          </cell>
          <cell r="C318" t="str">
            <v>un</v>
          </cell>
          <cell r="D318">
            <v>0</v>
          </cell>
        </row>
        <row r="319">
          <cell r="A319">
            <v>2000208</v>
          </cell>
          <cell r="B319" t="str">
            <v>Fornecimento e instalacao de Conjunto Moto-Bomba do tipo su</v>
          </cell>
          <cell r="C319" t="str">
            <v>un</v>
          </cell>
          <cell r="D319">
            <v>0</v>
          </cell>
        </row>
        <row r="320">
          <cell r="A320">
            <v>2000209</v>
          </cell>
          <cell r="B320" t="str">
            <v>Fornecimento e instalacao de Conjunto Moto-Bomba do tipo su</v>
          </cell>
          <cell r="C320" t="str">
            <v>un</v>
          </cell>
          <cell r="D320">
            <v>0</v>
          </cell>
        </row>
        <row r="321">
          <cell r="A321">
            <v>2000210</v>
          </cell>
          <cell r="B321" t="str">
            <v>Fornecimento e instalacao de Conjunto Moto-Bomba do tipo su</v>
          </cell>
          <cell r="C321" t="str">
            <v>un</v>
          </cell>
          <cell r="D321">
            <v>0</v>
          </cell>
        </row>
        <row r="322">
          <cell r="A322">
            <v>2000211</v>
          </cell>
          <cell r="B322" t="str">
            <v>BARRACAO PARA ESCRITORIO DE OBRA - 2A. PARTE</v>
          </cell>
          <cell r="C322" t="str">
            <v>M2</v>
          </cell>
          <cell r="D322">
            <v>80.7</v>
          </cell>
        </row>
        <row r="323">
          <cell r="A323">
            <v>2000212</v>
          </cell>
          <cell r="B323" t="str">
            <v>Assentamento de tubul. PVC c/junta elastica, p/esgoto, diam</v>
          </cell>
          <cell r="C323" t="str">
            <v>m</v>
          </cell>
          <cell r="D323">
            <v>4.9000000000000004</v>
          </cell>
        </row>
        <row r="324">
          <cell r="A324">
            <v>2000213</v>
          </cell>
          <cell r="B324" t="str">
            <v>Assentamento de tubul. PVC c/junta elastica, p/esgoto, diam</v>
          </cell>
          <cell r="C324" t="str">
            <v>m</v>
          </cell>
          <cell r="D324">
            <v>5.82</v>
          </cell>
        </row>
        <row r="325">
          <cell r="A325">
            <v>2000214</v>
          </cell>
          <cell r="B325" t="str">
            <v>CAIXA DAGUA 310L EM FIBRA INSTALADA</v>
          </cell>
          <cell r="C325" t="str">
            <v>UN</v>
          </cell>
          <cell r="D325">
            <v>326</v>
          </cell>
        </row>
        <row r="326">
          <cell r="A326">
            <v>2000215</v>
          </cell>
          <cell r="B326" t="str">
            <v>Preparo manual de ter., compreend. acerto, raspagem eventua</v>
          </cell>
          <cell r="C326" t="str">
            <v>m2</v>
          </cell>
          <cell r="D326">
            <v>2.74</v>
          </cell>
        </row>
        <row r="327">
          <cell r="A327">
            <v>2000217</v>
          </cell>
          <cell r="B327" t="str">
            <v>CERCA C/ 8 FIOS DE ARAME FARPADO E ESTACAS DE CONCRETO</v>
          </cell>
          <cell r="C327" t="str">
            <v>M</v>
          </cell>
          <cell r="D327">
            <v>33.57</v>
          </cell>
        </row>
        <row r="328">
          <cell r="A328">
            <v>2000218</v>
          </cell>
          <cell r="B328" t="str">
            <v>COBERTA EM TELHA DE FIBROCIMENTO CANALETA 49 SOBRE MADEIRA</v>
          </cell>
          <cell r="C328" t="str">
            <v>M2</v>
          </cell>
          <cell r="D328">
            <v>280.37</v>
          </cell>
        </row>
        <row r="329">
          <cell r="A329">
            <v>2000219</v>
          </cell>
          <cell r="B329" t="str">
            <v>COBOGO VENEZIANO DE 50x50CM</v>
          </cell>
          <cell r="C329" t="str">
            <v>M2</v>
          </cell>
          <cell r="D329">
            <v>28.51</v>
          </cell>
        </row>
        <row r="330">
          <cell r="A330">
            <v>2000220</v>
          </cell>
          <cell r="B330" t="str">
            <v>Aterro em mat. de 1a.cat., espalhado p/trator, em camadas d</v>
          </cell>
          <cell r="C330" t="str">
            <v>m3</v>
          </cell>
          <cell r="D330">
            <v>10.11</v>
          </cell>
        </row>
        <row r="331">
          <cell r="A331">
            <v>2000221</v>
          </cell>
          <cell r="B331" t="str">
            <v>DEMOLICAO DE ALVENARIA DE 1/2 VEZ</v>
          </cell>
          <cell r="C331" t="str">
            <v>M3</v>
          </cell>
          <cell r="D331">
            <v>18.28</v>
          </cell>
        </row>
        <row r="332">
          <cell r="A332">
            <v>2000222</v>
          </cell>
          <cell r="B332" t="str">
            <v>DEMOLICAO DE CONCRETO SIMPLES</v>
          </cell>
          <cell r="C332" t="str">
            <v>M3</v>
          </cell>
          <cell r="D332">
            <v>59.41</v>
          </cell>
        </row>
        <row r="333">
          <cell r="A333">
            <v>2000223</v>
          </cell>
          <cell r="B333" t="str">
            <v>ESCAVACAO DE VALA A FRIO EM MATERIAL DE 2a. CATEGORIA ATE 1</v>
          </cell>
          <cell r="C333" t="str">
            <v>M3</v>
          </cell>
          <cell r="D333">
            <v>19.55</v>
          </cell>
        </row>
        <row r="334">
          <cell r="A334">
            <v>2000225</v>
          </cell>
          <cell r="B334" t="str">
            <v>Escavacao mecanica c/trator de lamina, potencia 200cv, em m</v>
          </cell>
          <cell r="C334" t="str">
            <v>m3</v>
          </cell>
          <cell r="D334">
            <v>3.16</v>
          </cell>
        </row>
        <row r="335">
          <cell r="A335">
            <v>2000231</v>
          </cell>
          <cell r="B335" t="str">
            <v>Assentamento de tubul. PVC c/junta elastica, p/esgoto, diam</v>
          </cell>
          <cell r="C335" t="str">
            <v>m</v>
          </cell>
          <cell r="D335">
            <v>3.42</v>
          </cell>
        </row>
        <row r="336">
          <cell r="A336">
            <v>2000232</v>
          </cell>
          <cell r="B336" t="str">
            <v>CARGA E DESCARGA DE TUBOS DE PVC RIGIDO E PVC DEFOFO DN 350</v>
          </cell>
          <cell r="C336" t="str">
            <v>m</v>
          </cell>
          <cell r="D336">
            <v>0.92</v>
          </cell>
        </row>
        <row r="337">
          <cell r="A337">
            <v>2000233</v>
          </cell>
          <cell r="B337" t="str">
            <v>Assentamento de tubul. PVC c/junta elastica, p/esgoto, diam</v>
          </cell>
          <cell r="C337" t="str">
            <v>m</v>
          </cell>
          <cell r="D337">
            <v>4.4400000000000004</v>
          </cell>
        </row>
        <row r="338">
          <cell r="A338">
            <v>2000234</v>
          </cell>
          <cell r="B338" t="str">
            <v>CARGA E DESCARGA DE TUBOS DE PVC RIGIDO E PVC DEFOFO DN 400</v>
          </cell>
          <cell r="C338" t="str">
            <v>m</v>
          </cell>
          <cell r="D338">
            <v>1.05</v>
          </cell>
        </row>
        <row r="339">
          <cell r="A339">
            <v>2000235</v>
          </cell>
          <cell r="B339" t="str">
            <v>Revestimento com gramineas para os taludes externos.</v>
          </cell>
          <cell r="C339" t="str">
            <v>M2</v>
          </cell>
          <cell r="D339">
            <v>15.35</v>
          </cell>
        </row>
        <row r="340">
          <cell r="A340">
            <v>2000236</v>
          </cell>
          <cell r="B340" t="str">
            <v>CARGA E DESCARGA DE TUBOS DE PVC RIGIDO E PVC DEFOFO DN 150</v>
          </cell>
          <cell r="C340" t="str">
            <v>m</v>
          </cell>
          <cell r="D340">
            <v>1.65</v>
          </cell>
        </row>
        <row r="341">
          <cell r="A341">
            <v>2000237</v>
          </cell>
          <cell r="B341" t="str">
            <v>CARGA E DESCARGA DE TUBOS DE PVC RIGIDO E PVC DEFOFO DN 250</v>
          </cell>
          <cell r="C341" t="str">
            <v>m</v>
          </cell>
          <cell r="D341">
            <v>2.89</v>
          </cell>
        </row>
        <row r="342">
          <cell r="A342">
            <v>2000238</v>
          </cell>
          <cell r="B342" t="str">
            <v>Assentamento de tubul. FoFo, c/junta elastica, Diam.de 350m</v>
          </cell>
          <cell r="C342" t="str">
            <v>m</v>
          </cell>
          <cell r="D342">
            <v>9.8800000000000008</v>
          </cell>
        </row>
        <row r="343">
          <cell r="A343">
            <v>2000239</v>
          </cell>
          <cell r="B343" t="str">
            <v>CARGA E DESCARGA DE TUBOS DE PVC RIGIDO E PVC DEFOFO DN 350</v>
          </cell>
          <cell r="C343" t="str">
            <v>m</v>
          </cell>
          <cell r="D343">
            <v>3.86</v>
          </cell>
        </row>
        <row r="344">
          <cell r="A344">
            <v>2000240</v>
          </cell>
          <cell r="B344" t="str">
            <v>Tubo de FoFo ductil, classe K-7, c/junta elastica, Diam. de</v>
          </cell>
          <cell r="C344" t="str">
            <v>m</v>
          </cell>
          <cell r="D344">
            <v>1.07</v>
          </cell>
        </row>
        <row r="345">
          <cell r="A345">
            <v>2000241</v>
          </cell>
          <cell r="B345" t="str">
            <v>CARGA E DESCARGA DE TUBOS DE PVC RIGIDO E PVC DEFOFO DN 400</v>
          </cell>
          <cell r="C345" t="str">
            <v>m</v>
          </cell>
          <cell r="D345">
            <v>4.13</v>
          </cell>
        </row>
        <row r="346">
          <cell r="A346">
            <v>2000242</v>
          </cell>
          <cell r="B346" t="str">
            <v>BARRACAO PARA ESCRITORIO DE OBRA - 3A. PARTE</v>
          </cell>
          <cell r="C346" t="str">
            <v>UN</v>
          </cell>
          <cell r="D346">
            <v>9.2200000000000006</v>
          </cell>
        </row>
        <row r="347">
          <cell r="A347">
            <v>2000243</v>
          </cell>
          <cell r="B347" t="str">
            <v>FORNECIMENTO E ASSENTAMENTO DE CURVA 11o EM FOFO DUCTIL, C/</v>
          </cell>
          <cell r="C347" t="str">
            <v>PC</v>
          </cell>
          <cell r="D347">
            <v>770.39</v>
          </cell>
        </row>
        <row r="348">
          <cell r="A348">
            <v>2000244</v>
          </cell>
          <cell r="B348" t="str">
            <v>ASSENTAMENTO DE CONEXOES EM FERRO FUNDIDO, JUNTA ELASTICA,</v>
          </cell>
          <cell r="C348" t="str">
            <v>PC</v>
          </cell>
          <cell r="D348">
            <v>10.09</v>
          </cell>
        </row>
        <row r="349">
          <cell r="A349">
            <v>2000245</v>
          </cell>
          <cell r="B349" t="str">
            <v>Tubo de FoFo ductil, classe K-7, c/junta elastica, Diam. de</v>
          </cell>
          <cell r="C349" t="str">
            <v>m</v>
          </cell>
          <cell r="D349">
            <v>1.24</v>
          </cell>
        </row>
        <row r="350">
          <cell r="A350">
            <v>2000246</v>
          </cell>
          <cell r="B350" t="str">
            <v>FORNECIMENTO E ASSENTAMENTO DE CURVA 45o EM FOFO JE DN 300M</v>
          </cell>
          <cell r="C350" t="str">
            <v>PC</v>
          </cell>
          <cell r="D350">
            <v>368.69</v>
          </cell>
        </row>
        <row r="351">
          <cell r="A351">
            <v>2000247</v>
          </cell>
          <cell r="B351" t="str">
            <v>ASSENTAMENTO DE CONEXOES EM FERRO FUNDIDO, JUNTA ELASTICA,</v>
          </cell>
          <cell r="C351" t="str">
            <v>PC</v>
          </cell>
          <cell r="D351">
            <v>9.2899999999999991</v>
          </cell>
        </row>
        <row r="352">
          <cell r="A352">
            <v>2000248</v>
          </cell>
          <cell r="B352" t="str">
            <v>FORNECIMENTO E ASSENTAMENTO DE CURVA 45o EM FOFO DUCTIL, C/</v>
          </cell>
          <cell r="C352" t="str">
            <v>PC</v>
          </cell>
          <cell r="D352">
            <v>780.39</v>
          </cell>
        </row>
        <row r="353">
          <cell r="A353">
            <v>2000249</v>
          </cell>
          <cell r="B353" t="str">
            <v>FORNECIMENTO E ASSENTAMENTO DE CURVA 90o EM FOFO DUCTIL, C/</v>
          </cell>
          <cell r="C353" t="str">
            <v>PC</v>
          </cell>
          <cell r="D353">
            <v>725.55</v>
          </cell>
        </row>
        <row r="354">
          <cell r="A354">
            <v>2000250</v>
          </cell>
          <cell r="B354" t="str">
            <v>Assentamento de tubul. FoFo, c/junta elastica, Diam.de 600m</v>
          </cell>
          <cell r="C354" t="str">
            <v>m</v>
          </cell>
          <cell r="D354">
            <v>24.14</v>
          </cell>
        </row>
        <row r="355">
          <cell r="A355">
            <v>2000251</v>
          </cell>
          <cell r="B355" t="str">
            <v>TERMINAL DE LIMPEZA (TL) DIAM. 150MM</v>
          </cell>
          <cell r="C355" t="str">
            <v>UN</v>
          </cell>
          <cell r="D355">
            <v>189.82</v>
          </cell>
        </row>
        <row r="356">
          <cell r="A356">
            <v>2000254</v>
          </cell>
          <cell r="B356" t="str">
            <v>Tubo de concreto armado, Classe A-2, p/esgoto, Diam. de 600</v>
          </cell>
          <cell r="C356" t="str">
            <v>m</v>
          </cell>
          <cell r="D356">
            <v>91.34</v>
          </cell>
        </row>
        <row r="357">
          <cell r="A357">
            <v>2000255</v>
          </cell>
          <cell r="B357" t="str">
            <v>Assentamento de tubul. FoFo, c/junta elastica, Diam.de 700m</v>
          </cell>
          <cell r="C357" t="str">
            <v>m</v>
          </cell>
          <cell r="D357">
            <v>28.36</v>
          </cell>
        </row>
        <row r="358">
          <cell r="A358">
            <v>2000256</v>
          </cell>
          <cell r="B358" t="str">
            <v>Escavacao em solo de 3a. categoria</v>
          </cell>
          <cell r="C358" t="str">
            <v>m3</v>
          </cell>
          <cell r="D358">
            <v>32.78</v>
          </cell>
        </row>
        <row r="359">
          <cell r="A359">
            <v>2000257</v>
          </cell>
          <cell r="B359" t="str">
            <v>Escavacao a ceu aberto, em mat. de 2a. cat.</v>
          </cell>
          <cell r="C359" t="str">
            <v>m3</v>
          </cell>
          <cell r="D359">
            <v>9.82</v>
          </cell>
        </row>
        <row r="360">
          <cell r="A360">
            <v>2000258</v>
          </cell>
          <cell r="B360" t="str">
            <v>Escavacao a ceu aberto, em mat. de 3a. cat.</v>
          </cell>
          <cell r="C360" t="str">
            <v>m3</v>
          </cell>
          <cell r="D360">
            <v>67.41</v>
          </cell>
        </row>
        <row r="361">
          <cell r="A361">
            <v>2000259</v>
          </cell>
          <cell r="B361" t="str">
            <v>Escavacao de vala em material de 3a. categoria entre 1,50m</v>
          </cell>
          <cell r="C361" t="str">
            <v>m3</v>
          </cell>
          <cell r="D361">
            <v>40.6</v>
          </cell>
        </row>
        <row r="362">
          <cell r="A362">
            <v>2000260</v>
          </cell>
          <cell r="B362" t="str">
            <v>Escavacao de vala em material de 3a. categoria ate 1,50m.</v>
          </cell>
          <cell r="C362" t="str">
            <v>m3</v>
          </cell>
          <cell r="D362">
            <v>126.16</v>
          </cell>
        </row>
        <row r="363">
          <cell r="A363">
            <v>2000261</v>
          </cell>
          <cell r="B363" t="str">
            <v>Travessia de rodovia</v>
          </cell>
          <cell r="C363" t="str">
            <v>m</v>
          </cell>
          <cell r="D363">
            <v>0</v>
          </cell>
        </row>
        <row r="364">
          <cell r="A364">
            <v>2000262</v>
          </cell>
          <cell r="B364" t="str">
            <v>Travessia de ferrovia</v>
          </cell>
          <cell r="C364" t="str">
            <v>m</v>
          </cell>
          <cell r="D364">
            <v>0</v>
          </cell>
        </row>
        <row r="365">
          <cell r="A365">
            <v>2000263</v>
          </cell>
          <cell r="B365" t="str">
            <v>Caixa de passeio para ligacao predial.</v>
          </cell>
          <cell r="C365" t="str">
            <v>un</v>
          </cell>
          <cell r="D365">
            <v>45.8</v>
          </cell>
        </row>
        <row r="366">
          <cell r="A366">
            <v>2000264</v>
          </cell>
          <cell r="B366" t="str">
            <v>Revestimento interno das lagoas com manta de polietileno</v>
          </cell>
          <cell r="C366" t="str">
            <v>m2</v>
          </cell>
          <cell r="D366">
            <v>1.39</v>
          </cell>
        </row>
        <row r="367">
          <cell r="A367">
            <v>2000265</v>
          </cell>
          <cell r="B367" t="str">
            <v>Revestimento primario para bermas e area de circulacao</v>
          </cell>
          <cell r="C367" t="str">
            <v>m3</v>
          </cell>
          <cell r="D367">
            <v>44.54</v>
          </cell>
        </row>
        <row r="368">
          <cell r="A368">
            <v>2000266</v>
          </cell>
          <cell r="B368" t="str">
            <v>Fossa septica e filtro anaerobico</v>
          </cell>
          <cell r="C368" t="str">
            <v>vb</v>
          </cell>
          <cell r="D368">
            <v>123418.7</v>
          </cell>
        </row>
        <row r="369">
          <cell r="A369">
            <v>2000267</v>
          </cell>
          <cell r="B369" t="str">
            <v>Tubo de concreto armado, Classe A-2, p/esgoto, Diam. de 800</v>
          </cell>
          <cell r="C369" t="str">
            <v>m</v>
          </cell>
          <cell r="D369">
            <v>206.12</v>
          </cell>
        </row>
        <row r="370">
          <cell r="A370">
            <v>2000268</v>
          </cell>
          <cell r="B370" t="str">
            <v>Tubo de FoFo ductil, classe K-7, c/junta elastica, Diam. de</v>
          </cell>
          <cell r="C370" t="str">
            <v>m</v>
          </cell>
          <cell r="D370">
            <v>350.9</v>
          </cell>
        </row>
        <row r="371">
          <cell r="A371">
            <v>2000269</v>
          </cell>
          <cell r="B371" t="str">
            <v>CARGA E DESCARGA DE TUBOS DE PVC RIGIDO E PVC DEFOFO DN 300</v>
          </cell>
          <cell r="C371" t="str">
            <v>m</v>
          </cell>
          <cell r="D371">
            <v>0.79</v>
          </cell>
        </row>
        <row r="372">
          <cell r="A372">
            <v>2000270</v>
          </cell>
          <cell r="B372" t="str">
            <v>Tubo de Inspecao e Limpeza (TIL) em PVC linha de Esgotament</v>
          </cell>
          <cell r="C372" t="str">
            <v>un</v>
          </cell>
          <cell r="D372">
            <v>204.54</v>
          </cell>
        </row>
        <row r="373">
          <cell r="A373">
            <v>2000271</v>
          </cell>
          <cell r="B373" t="str">
            <v>Tubo de Inspecao e Limpeza (TIL) em PVC linha de Esgotament</v>
          </cell>
          <cell r="C373" t="str">
            <v>un</v>
          </cell>
          <cell r="D373">
            <v>281.73</v>
          </cell>
        </row>
        <row r="374">
          <cell r="A374">
            <v>2000272</v>
          </cell>
          <cell r="B374" t="str">
            <v>Tubo de Inspecao e Limpeza (TIL) em PVC linha de Esgotament</v>
          </cell>
          <cell r="C374" t="str">
            <v>un</v>
          </cell>
          <cell r="D374">
            <v>355.36</v>
          </cell>
        </row>
        <row r="375">
          <cell r="A375">
            <v>2000273</v>
          </cell>
          <cell r="B375" t="str">
            <v>Tubo de Inspecao e Limpeza (TIL) em PVC linha de Esgotament</v>
          </cell>
          <cell r="C375" t="str">
            <v>un</v>
          </cell>
          <cell r="D375">
            <v>427.39</v>
          </cell>
        </row>
        <row r="376">
          <cell r="A376">
            <v>2000274</v>
          </cell>
          <cell r="B376" t="str">
            <v>Poco de visita em aneis de concreto pre-mold., p/esgoto san</v>
          </cell>
          <cell r="C376" t="str">
            <v>un</v>
          </cell>
          <cell r="D376">
            <v>745.61</v>
          </cell>
        </row>
        <row r="377">
          <cell r="A377">
            <v>2000275</v>
          </cell>
          <cell r="B377" t="str">
            <v>Poco de visita em aneis de concreto pre-mold., p/esgoto san</v>
          </cell>
          <cell r="C377" t="str">
            <v>un</v>
          </cell>
          <cell r="D377">
            <v>624.6</v>
          </cell>
        </row>
        <row r="378">
          <cell r="A378">
            <v>2000280</v>
          </cell>
          <cell r="B378" t="str">
            <v>Terminal de Limpeza (TL) em PVC linha de Esgotamento Sanita</v>
          </cell>
          <cell r="C378" t="str">
            <v>un</v>
          </cell>
          <cell r="D378">
            <v>161.97999999999999</v>
          </cell>
        </row>
        <row r="379">
          <cell r="A379">
            <v>2000281</v>
          </cell>
          <cell r="B379" t="str">
            <v>Poco de visita em aneis de concreto pre-mold., p/esgoto san</v>
          </cell>
          <cell r="C379" t="str">
            <v>un</v>
          </cell>
          <cell r="D379">
            <v>363.48</v>
          </cell>
        </row>
        <row r="380">
          <cell r="A380">
            <v>2000282</v>
          </cell>
          <cell r="B380" t="str">
            <v>Poco de visita em aneis de concreto pre-mold., p/esgoto san</v>
          </cell>
          <cell r="C380" t="str">
            <v>un</v>
          </cell>
          <cell r="D380">
            <v>421.64</v>
          </cell>
        </row>
        <row r="381">
          <cell r="A381">
            <v>2000283</v>
          </cell>
          <cell r="B381" t="str">
            <v>Fornecimento e instalacao de Conjunto Moto-Bomba, Hm=4,00 m</v>
          </cell>
          <cell r="C381" t="str">
            <v>un</v>
          </cell>
          <cell r="D381">
            <v>5732.65</v>
          </cell>
        </row>
        <row r="382">
          <cell r="A382">
            <v>2000284</v>
          </cell>
          <cell r="B382" t="str">
            <v>Fornecimento e instalacao de Conjunto Moto-Bomba, Hm=13,10</v>
          </cell>
          <cell r="C382" t="str">
            <v>un</v>
          </cell>
          <cell r="D382">
            <v>10718.7</v>
          </cell>
        </row>
        <row r="383">
          <cell r="A383">
            <v>2000285</v>
          </cell>
          <cell r="B383" t="str">
            <v>Fornecimento e instalacao de Conjunto Moto-Bomba, Hm=9,30 m</v>
          </cell>
          <cell r="C383" t="str">
            <v>un</v>
          </cell>
          <cell r="D383">
            <v>10718.7</v>
          </cell>
        </row>
        <row r="384">
          <cell r="A384">
            <v>2000286</v>
          </cell>
          <cell r="B384" t="str">
            <v>Fornecimento e instalacao de Conjunto Moto-Bomba, Hm=8,00 m</v>
          </cell>
          <cell r="C384" t="str">
            <v>un</v>
          </cell>
          <cell r="D384">
            <v>8680.5</v>
          </cell>
        </row>
        <row r="385">
          <cell r="A385">
            <v>2000287</v>
          </cell>
          <cell r="B385" t="str">
            <v>Fornecimento e instalacao de Conjunto Moto-Bomba, Hm=3,30 m</v>
          </cell>
          <cell r="C385" t="str">
            <v>un</v>
          </cell>
          <cell r="D385">
            <v>8639.7000000000007</v>
          </cell>
        </row>
        <row r="386">
          <cell r="A386">
            <v>2000288</v>
          </cell>
          <cell r="B386" t="str">
            <v>Fornecimento e instalacao de Conjunto Moto-Bomba, Hm=19,80</v>
          </cell>
          <cell r="C386" t="str">
            <v>un</v>
          </cell>
          <cell r="D386">
            <v>16132.5</v>
          </cell>
        </row>
        <row r="387">
          <cell r="A387">
            <v>2000289</v>
          </cell>
          <cell r="B387" t="str">
            <v>Fornecimento e instalacao de Conjunto Moto-Bomba, Hm=7,90 m</v>
          </cell>
          <cell r="C387" t="str">
            <v>un</v>
          </cell>
          <cell r="D387">
            <v>17371.93</v>
          </cell>
        </row>
        <row r="388">
          <cell r="A388">
            <v>2000290</v>
          </cell>
          <cell r="B388" t="str">
            <v>Fornecimento e instalacao de Conjunto Moto-Bomba, Hm=4,00 m</v>
          </cell>
          <cell r="C388" t="str">
            <v>un</v>
          </cell>
          <cell r="D388">
            <v>8639.7000000000007</v>
          </cell>
        </row>
        <row r="389">
          <cell r="A389">
            <v>2000291</v>
          </cell>
          <cell r="B389" t="str">
            <v>Fornecimento e instalacao de Conjunto Moto-Bomba, Hm=7,50 m</v>
          </cell>
          <cell r="C389" t="str">
            <v>un</v>
          </cell>
          <cell r="D389">
            <v>8680.5</v>
          </cell>
        </row>
        <row r="390">
          <cell r="A390">
            <v>2000292</v>
          </cell>
          <cell r="B390" t="str">
            <v>Fornecimento e instalacao de Conjunto Moto-Bomba, Hm=4,30 m</v>
          </cell>
          <cell r="C390" t="str">
            <v>un</v>
          </cell>
          <cell r="D390">
            <v>8639.7000000000007</v>
          </cell>
        </row>
        <row r="391">
          <cell r="A391">
            <v>2000293</v>
          </cell>
          <cell r="B391" t="str">
            <v>Fornecimento e instalacao de Conjunto Moto-Bomba, Hm=4,10 m</v>
          </cell>
          <cell r="C391" t="str">
            <v>un</v>
          </cell>
          <cell r="D391">
            <v>5732.65</v>
          </cell>
        </row>
        <row r="392">
          <cell r="A392">
            <v>2000294</v>
          </cell>
          <cell r="B392" t="str">
            <v>Fornecimento e instalacao de Conjunto Moto-Bomba, Hm=4,80 m</v>
          </cell>
          <cell r="C392" t="str">
            <v>un</v>
          </cell>
          <cell r="D392">
            <v>8639.7000000000007</v>
          </cell>
        </row>
        <row r="393">
          <cell r="A393">
            <v>2000295</v>
          </cell>
          <cell r="B393" t="str">
            <v>Fornecimento e instalacao de Conjunto Moto-Bomba, Hm=5,30 m</v>
          </cell>
          <cell r="C393" t="str">
            <v>un</v>
          </cell>
          <cell r="D393">
            <v>5732.65</v>
          </cell>
        </row>
        <row r="394">
          <cell r="A394">
            <v>2000296</v>
          </cell>
          <cell r="B394" t="str">
            <v>Fornecimento e instalacao de Conjunto Moto-Bomba, Hm=3,30 m</v>
          </cell>
          <cell r="C394" t="str">
            <v>un</v>
          </cell>
          <cell r="D394">
            <v>5732.65</v>
          </cell>
        </row>
        <row r="395">
          <cell r="A395">
            <v>2000297</v>
          </cell>
          <cell r="B395" t="str">
            <v>Fornecimento e instalacao de Conjunto Moto-Bomba, Hm=5,00 m</v>
          </cell>
          <cell r="C395" t="str">
            <v>un</v>
          </cell>
          <cell r="D395">
            <v>8639.7000000000007</v>
          </cell>
        </row>
        <row r="396">
          <cell r="A396">
            <v>2000298</v>
          </cell>
          <cell r="B396" t="str">
            <v>Fornecimento e instalacao de Conjunto Moto-Bomba, Hm=6,60 m</v>
          </cell>
          <cell r="C396" t="str">
            <v>un</v>
          </cell>
          <cell r="D396">
            <v>8680.5</v>
          </cell>
        </row>
        <row r="397">
          <cell r="A397">
            <v>2000299</v>
          </cell>
          <cell r="B397" t="str">
            <v>Fornecimento e instalacao de Conjunto Moto-Bomba, Hm=4,40 m</v>
          </cell>
          <cell r="C397" t="str">
            <v>un</v>
          </cell>
          <cell r="D397">
            <v>8639.7000000000007</v>
          </cell>
        </row>
        <row r="398">
          <cell r="A398">
            <v>2000300</v>
          </cell>
          <cell r="B398" t="str">
            <v>Fornecimento e instalacao de Conjunto Moto-Bomba, Hm=6,70 m</v>
          </cell>
          <cell r="C398" t="str">
            <v>un</v>
          </cell>
          <cell r="D398">
            <v>5732.65</v>
          </cell>
        </row>
        <row r="399">
          <cell r="A399">
            <v>2000301</v>
          </cell>
          <cell r="B399" t="str">
            <v>Fornecimento e instalacao de Conjunto Moto-Bomba, Hm=5,80 m</v>
          </cell>
          <cell r="C399" t="str">
            <v>un</v>
          </cell>
          <cell r="D399">
            <v>5732.65</v>
          </cell>
        </row>
        <row r="400">
          <cell r="A400">
            <v>2000302</v>
          </cell>
          <cell r="B400" t="str">
            <v>Fornecimento e instalacao de Conjunto Moto-Bomba, Hm=4,96 m</v>
          </cell>
          <cell r="C400" t="str">
            <v>un</v>
          </cell>
          <cell r="D400">
            <v>5771.19</v>
          </cell>
        </row>
        <row r="401">
          <cell r="A401">
            <v>2000303</v>
          </cell>
          <cell r="B401" t="str">
            <v>Fornecimento e instalacao de Conjunto Moto-Bomba, Hm=5,70 m</v>
          </cell>
          <cell r="C401" t="str">
            <v>un</v>
          </cell>
          <cell r="D401">
            <v>8639.7000000000007</v>
          </cell>
        </row>
        <row r="402">
          <cell r="A402">
            <v>2000304</v>
          </cell>
          <cell r="B402" t="str">
            <v>Fornecimento e instalacao de Conjunto Moto-Bomba, Hm=21,67</v>
          </cell>
          <cell r="C402" t="str">
            <v>un</v>
          </cell>
          <cell r="D402">
            <v>16171.04</v>
          </cell>
        </row>
        <row r="403">
          <cell r="A403">
            <v>2000305</v>
          </cell>
          <cell r="B403" t="str">
            <v>Fornecimento e instalacao de Conjunto Moto-Bomba, Hm=14,93</v>
          </cell>
          <cell r="C403" t="str">
            <v>un</v>
          </cell>
          <cell r="D403">
            <v>10757.24</v>
          </cell>
        </row>
        <row r="404">
          <cell r="A404">
            <v>2000306</v>
          </cell>
          <cell r="B404" t="str">
            <v>Fornecimento e instalacao de Conjunto Moto-Bomba, Hm=13,04</v>
          </cell>
          <cell r="C404" t="str">
            <v>un</v>
          </cell>
          <cell r="D404">
            <v>10757.24</v>
          </cell>
        </row>
        <row r="405">
          <cell r="A405">
            <v>2000307</v>
          </cell>
          <cell r="B405" t="str">
            <v>Fornecimento e instalacao de Conjunto Moto-Bomba, Hm=5,10 m</v>
          </cell>
          <cell r="C405" t="str">
            <v>un</v>
          </cell>
          <cell r="D405">
            <v>8678.24</v>
          </cell>
        </row>
        <row r="406">
          <cell r="A406">
            <v>2000308</v>
          </cell>
          <cell r="B406" t="str">
            <v>Fornecimento e instalacao de Conjunto Moto-Bomba, Hm=13,33</v>
          </cell>
          <cell r="C406" t="str">
            <v>un</v>
          </cell>
          <cell r="D406">
            <v>15036.24</v>
          </cell>
        </row>
        <row r="407">
          <cell r="A407">
            <v>2000309</v>
          </cell>
          <cell r="B407" t="str">
            <v>Fornecimento e instalacao de Conjunto Moto-Bomba, Hm=28,39</v>
          </cell>
          <cell r="C407" t="str">
            <v>un</v>
          </cell>
          <cell r="D407">
            <v>48032.38</v>
          </cell>
        </row>
        <row r="408">
          <cell r="A408">
            <v>2000310</v>
          </cell>
          <cell r="B408" t="str">
            <v>Fornecimento e instalacao de Conjunto Moto-Bomba, Hm=15,51</v>
          </cell>
          <cell r="C408" t="str">
            <v>un</v>
          </cell>
          <cell r="D408">
            <v>7824.4</v>
          </cell>
        </row>
        <row r="409">
          <cell r="A409">
            <v>2000311</v>
          </cell>
          <cell r="B409" t="str">
            <v>Fornecimento e instalacao de Conjunto Moto-Bomba, Hm=11,08</v>
          </cell>
          <cell r="C409" t="str">
            <v>un</v>
          </cell>
          <cell r="D409">
            <v>10757.24</v>
          </cell>
        </row>
        <row r="410">
          <cell r="A410">
            <v>2000312</v>
          </cell>
          <cell r="B410" t="str">
            <v>Fornecimento e instalacao de Conjunto Moto-Bomba, Hm=8,25m</v>
          </cell>
          <cell r="C410" t="str">
            <v>un</v>
          </cell>
          <cell r="D410">
            <v>5732.65</v>
          </cell>
        </row>
        <row r="411">
          <cell r="A411">
            <v>2000313</v>
          </cell>
          <cell r="B411" t="str">
            <v>Fornecimento e instalacao de Conjunto Moto-Bomba, Hm=11,50m</v>
          </cell>
          <cell r="C411" t="str">
            <v>un</v>
          </cell>
          <cell r="D411">
            <v>2594.56</v>
          </cell>
        </row>
        <row r="412">
          <cell r="A412">
            <v>2000314</v>
          </cell>
          <cell r="B412" t="str">
            <v>Fornecimento e instalacao de Conjunto Moto-Bomba, Hm=6,08 m</v>
          </cell>
          <cell r="C412" t="str">
            <v>un</v>
          </cell>
          <cell r="D412">
            <v>8680.5</v>
          </cell>
        </row>
        <row r="413">
          <cell r="A413">
            <v>2000315</v>
          </cell>
          <cell r="B413" t="str">
            <v>Fornecimento e instalacao de Conjunto Moto-Bomba, Hm=5,40m</v>
          </cell>
          <cell r="C413" t="str">
            <v>un</v>
          </cell>
          <cell r="D413">
            <v>5732.65</v>
          </cell>
        </row>
        <row r="414">
          <cell r="A414">
            <v>2000316</v>
          </cell>
          <cell r="B414" t="str">
            <v>Fornecimento e instalacao de Conjunto Moto-Bomba, Hm=5,20 m</v>
          </cell>
          <cell r="C414" t="str">
            <v>un</v>
          </cell>
          <cell r="D414">
            <v>8678.24</v>
          </cell>
        </row>
        <row r="415">
          <cell r="A415">
            <v>2000317</v>
          </cell>
          <cell r="B415" t="str">
            <v>Fornecimento e instalacao de Conjunto Moto-Bomba, Hm=25,90</v>
          </cell>
          <cell r="C415" t="str">
            <v>un</v>
          </cell>
          <cell r="D415">
            <v>16171.04</v>
          </cell>
        </row>
        <row r="416">
          <cell r="A416">
            <v>2000318</v>
          </cell>
          <cell r="B416" t="str">
            <v>Fornecimento e instalacao de Conjunto Moto-Bomba do tipo su</v>
          </cell>
          <cell r="C416" t="str">
            <v>un</v>
          </cell>
          <cell r="D416">
            <v>2547.5</v>
          </cell>
        </row>
        <row r="417">
          <cell r="A417">
            <v>2000319</v>
          </cell>
          <cell r="B417" t="str">
            <v>Fornecimento e instalacao de Conjunto Moto-Bomba, Hm=7,50 m</v>
          </cell>
          <cell r="C417" t="str">
            <v>un</v>
          </cell>
          <cell r="D417">
            <v>8678.24</v>
          </cell>
        </row>
        <row r="418">
          <cell r="A418">
            <v>2000320</v>
          </cell>
          <cell r="B418" t="str">
            <v>Fornecimento e instalacao de Conjunto Moto-Bomba, Hm=4,00m</v>
          </cell>
          <cell r="C418" t="str">
            <v>un</v>
          </cell>
          <cell r="D418">
            <v>5732.65</v>
          </cell>
        </row>
        <row r="419">
          <cell r="A419">
            <v>2000321</v>
          </cell>
          <cell r="B419" t="str">
            <v>Fornecimento e instalacao de Conjunto Moto-Bomba, Hm=7,10 m</v>
          </cell>
          <cell r="C419" t="str">
            <v>un</v>
          </cell>
          <cell r="D419">
            <v>8680.5</v>
          </cell>
        </row>
        <row r="420">
          <cell r="A420">
            <v>2000322</v>
          </cell>
          <cell r="B420" t="str">
            <v>Fornecimento e instalacao de Conjunto Moto-Bomba, Hm=5,70 m</v>
          </cell>
          <cell r="C420" t="str">
            <v>un</v>
          </cell>
          <cell r="D420">
            <v>8639.7000000000007</v>
          </cell>
        </row>
        <row r="421">
          <cell r="A421">
            <v>2000323</v>
          </cell>
          <cell r="B421" t="str">
            <v>Fornecimento e instalacao de Conjunto Moto-Bomba, Hm=7,45 m</v>
          </cell>
          <cell r="C421" t="str">
            <v>un</v>
          </cell>
          <cell r="D421">
            <v>8680.5</v>
          </cell>
        </row>
        <row r="422">
          <cell r="A422">
            <v>2000324</v>
          </cell>
          <cell r="B422" t="str">
            <v>Fornecimento e instalacao de Conjunto Moto-Bomba, Hm=7,34m</v>
          </cell>
          <cell r="C422" t="str">
            <v>un</v>
          </cell>
          <cell r="D422">
            <v>5732.65</v>
          </cell>
        </row>
        <row r="423">
          <cell r="A423">
            <v>2000325</v>
          </cell>
          <cell r="B423" t="str">
            <v>Fornecimento e instalacao de Conjunto Moto-Bomba, Hm=20,04</v>
          </cell>
          <cell r="C423" t="str">
            <v>un</v>
          </cell>
          <cell r="D423">
            <v>16132.5</v>
          </cell>
        </row>
        <row r="424">
          <cell r="A424">
            <v>2000326</v>
          </cell>
          <cell r="B424" t="str">
            <v>Fornecimento e instalacao de Conjunto Moto-Bomba, Hm=6,20 m</v>
          </cell>
          <cell r="C424" t="str">
            <v>un</v>
          </cell>
          <cell r="D424">
            <v>11649.93</v>
          </cell>
        </row>
        <row r="425">
          <cell r="A425">
            <v>2000327</v>
          </cell>
          <cell r="B425" t="str">
            <v>Fornecimento e instalacao de Conjunto Moto-Bomba, Hm=6,33 m</v>
          </cell>
          <cell r="C425" t="str">
            <v>un</v>
          </cell>
          <cell r="D425">
            <v>11649.93</v>
          </cell>
        </row>
        <row r="426">
          <cell r="A426">
            <v>2000328</v>
          </cell>
          <cell r="B426" t="str">
            <v>Fornecimento e instalacao de Conjunto Moto-Bomba, Hm=26,96</v>
          </cell>
          <cell r="C426" t="str">
            <v>un</v>
          </cell>
          <cell r="D426">
            <v>16132.5</v>
          </cell>
        </row>
        <row r="427">
          <cell r="A427">
            <v>2000329</v>
          </cell>
          <cell r="B427" t="str">
            <v>Fornecimento e instalacao de Aerador Superficial com potenc</v>
          </cell>
          <cell r="C427" t="str">
            <v>un</v>
          </cell>
          <cell r="D427">
            <v>12775</v>
          </cell>
        </row>
        <row r="428">
          <cell r="A428">
            <v>2000330</v>
          </cell>
          <cell r="B428" t="str">
            <v>Fornecimento e instalacao de Aerador Superficial com potenc</v>
          </cell>
          <cell r="C428" t="str">
            <v>un</v>
          </cell>
          <cell r="D428">
            <v>10290</v>
          </cell>
        </row>
        <row r="429">
          <cell r="A429">
            <v>2000331</v>
          </cell>
          <cell r="B429" t="str">
            <v>Fornecimento e instalacao de Aerador Superficial com potenc</v>
          </cell>
          <cell r="C429" t="str">
            <v>un</v>
          </cell>
          <cell r="D429">
            <v>10290</v>
          </cell>
        </row>
        <row r="430">
          <cell r="A430">
            <v>2000332</v>
          </cell>
          <cell r="B430" t="str">
            <v>Fornecimento e instalacao de Aerador Superficial com potenc</v>
          </cell>
          <cell r="C430" t="str">
            <v>un</v>
          </cell>
          <cell r="D430">
            <v>21875</v>
          </cell>
        </row>
        <row r="431">
          <cell r="A431">
            <v>2000333</v>
          </cell>
          <cell r="B431" t="str">
            <v>Fornecimento e instalacao de Aerador Superficial com potenc</v>
          </cell>
          <cell r="C431" t="str">
            <v>un</v>
          </cell>
          <cell r="D431">
            <v>16450</v>
          </cell>
        </row>
        <row r="432">
          <cell r="A432">
            <v>2000334</v>
          </cell>
          <cell r="B432" t="str">
            <v>Fornecimento e instalacao de Aerador Superficial com potenc</v>
          </cell>
          <cell r="C432" t="str">
            <v>un</v>
          </cell>
          <cell r="D432">
            <v>10290</v>
          </cell>
        </row>
        <row r="433">
          <cell r="A433">
            <v>2000335</v>
          </cell>
          <cell r="B433" t="str">
            <v>Fornecimento e instalacao de Aerador Superficial com potenc</v>
          </cell>
          <cell r="C433" t="str">
            <v>un</v>
          </cell>
          <cell r="D433">
            <v>13825</v>
          </cell>
        </row>
        <row r="434">
          <cell r="A434">
            <v>2000336</v>
          </cell>
          <cell r="B434" t="str">
            <v>Fornecimento e instalacao de Aerador Superficial com potenc</v>
          </cell>
          <cell r="C434" t="str">
            <v>un</v>
          </cell>
          <cell r="D434">
            <v>12775</v>
          </cell>
        </row>
        <row r="435">
          <cell r="A435">
            <v>2000337</v>
          </cell>
          <cell r="B435" t="str">
            <v>Fornecimento e assentamento de Selim 150 x 100mm</v>
          </cell>
          <cell r="C435" t="str">
            <v>un</v>
          </cell>
          <cell r="D435">
            <v>14.19</v>
          </cell>
        </row>
        <row r="436">
          <cell r="A436">
            <v>2000338</v>
          </cell>
          <cell r="B436" t="str">
            <v>Fornecimento e assentamento de Selim 200 x 100mm</v>
          </cell>
          <cell r="C436" t="str">
            <v>un</v>
          </cell>
          <cell r="D436">
            <v>25.01</v>
          </cell>
        </row>
        <row r="437">
          <cell r="A437">
            <v>2000339</v>
          </cell>
          <cell r="B437" t="str">
            <v>Fornecimento e assentamento de Selim 250 x 100mm</v>
          </cell>
          <cell r="C437" t="str">
            <v>un</v>
          </cell>
          <cell r="D437">
            <v>29.64</v>
          </cell>
        </row>
        <row r="438">
          <cell r="A438">
            <v>2000340</v>
          </cell>
          <cell r="B438" t="str">
            <v>Fornecimento e assentamento de Selim 300 x 100mm</v>
          </cell>
          <cell r="C438" t="str">
            <v>un</v>
          </cell>
          <cell r="D438">
            <v>36.68</v>
          </cell>
        </row>
        <row r="439">
          <cell r="A439">
            <v>2000341</v>
          </cell>
          <cell r="B439" t="str">
            <v>Ligacao do ramal predial ao tubo de concreto D=400mm.</v>
          </cell>
          <cell r="C439" t="str">
            <v>un</v>
          </cell>
          <cell r="D439">
            <v>43.84</v>
          </cell>
        </row>
        <row r="440">
          <cell r="A440">
            <v>2000342</v>
          </cell>
          <cell r="B440" t="str">
            <v>Ligacao do ramal predial ao tubo de concreto D=500mm.</v>
          </cell>
          <cell r="C440" t="str">
            <v>un</v>
          </cell>
          <cell r="D440">
            <v>56.15</v>
          </cell>
        </row>
        <row r="441">
          <cell r="A441">
            <v>2000343</v>
          </cell>
          <cell r="B441" t="str">
            <v>Tubo PVC p/esgoto sanit., diam. nominal 100mm.</v>
          </cell>
          <cell r="C441" t="str">
            <v>m</v>
          </cell>
          <cell r="D441">
            <v>29.53</v>
          </cell>
        </row>
        <row r="442">
          <cell r="A442">
            <v>2000344</v>
          </cell>
          <cell r="B442" t="str">
            <v>Assentamento de tubul. PVC c/junta elastica, p/esgoto, diam</v>
          </cell>
          <cell r="C442" t="str">
            <v>m</v>
          </cell>
          <cell r="D442">
            <v>1.84</v>
          </cell>
        </row>
        <row r="443">
          <cell r="A443">
            <v>2000345</v>
          </cell>
          <cell r="B443" t="str">
            <v>Cadastro de ligacao domiciliar.</v>
          </cell>
          <cell r="C443" t="str">
            <v>un</v>
          </cell>
          <cell r="D443">
            <v>4.5599999999999996</v>
          </cell>
        </row>
        <row r="444">
          <cell r="A444">
            <v>2000346</v>
          </cell>
          <cell r="B444" t="str">
            <v>Fornecimento de brita</v>
          </cell>
          <cell r="C444" t="str">
            <v>m3</v>
          </cell>
          <cell r="D444">
            <v>81.52</v>
          </cell>
        </row>
        <row r="445">
          <cell r="A445">
            <v>2000347</v>
          </cell>
          <cell r="B445" t="str">
            <v>Poco de cravacao para execucao de travessia subterranea com</v>
          </cell>
          <cell r="C445" t="str">
            <v>un</v>
          </cell>
          <cell r="D445">
            <v>17051.34</v>
          </cell>
        </row>
        <row r="446">
          <cell r="A446">
            <v>2000348</v>
          </cell>
          <cell r="B446" t="str">
            <v>Tubo camisa em concreto armado, Diam. de 1,00m, para traves</v>
          </cell>
          <cell r="C446" t="str">
            <v>m</v>
          </cell>
          <cell r="D446">
            <v>483.52</v>
          </cell>
        </row>
        <row r="447">
          <cell r="A447">
            <v>2000349</v>
          </cell>
          <cell r="B447" t="str">
            <v>Cravacao horizontal de tubo de concreto armado, Diam. de 1,</v>
          </cell>
          <cell r="C447" t="str">
            <v>m</v>
          </cell>
          <cell r="D447">
            <v>524.86</v>
          </cell>
        </row>
        <row r="448">
          <cell r="A448">
            <v>2000350</v>
          </cell>
          <cell r="B448" t="str">
            <v>Caixa com vertedor e stop log de madeira</v>
          </cell>
          <cell r="C448" t="str">
            <v>un</v>
          </cell>
          <cell r="D448">
            <v>1688.74</v>
          </cell>
        </row>
        <row r="449">
          <cell r="A449">
            <v>2000351</v>
          </cell>
          <cell r="B449" t="str">
            <v>Concreto armado Fck 20 MPa</v>
          </cell>
          <cell r="C449" t="str">
            <v>m3</v>
          </cell>
          <cell r="D449">
            <v>1026.29</v>
          </cell>
        </row>
        <row r="450">
          <cell r="A450">
            <v>2000352</v>
          </cell>
          <cell r="B450" t="str">
            <v>Caixa de passagem com stop log de madeira</v>
          </cell>
          <cell r="C450" t="str">
            <v>un</v>
          </cell>
          <cell r="D450">
            <v>1358.34</v>
          </cell>
        </row>
        <row r="451">
          <cell r="A451">
            <v>2000353</v>
          </cell>
          <cell r="B451" t="str">
            <v>Caixa de passagem</v>
          </cell>
          <cell r="C451" t="str">
            <v>un</v>
          </cell>
          <cell r="D451">
            <v>432.3</v>
          </cell>
        </row>
        <row r="452">
          <cell r="A452">
            <v>2000354</v>
          </cell>
          <cell r="B452" t="str">
            <v>Caixa de areia com calhas parshall em concreto armado</v>
          </cell>
          <cell r="C452" t="str">
            <v>un</v>
          </cell>
          <cell r="D452">
            <v>9565.02</v>
          </cell>
        </row>
        <row r="453">
          <cell r="A453">
            <v>2000355</v>
          </cell>
          <cell r="B453" t="str">
            <v>Stop Log em madeira de lei</v>
          </cell>
          <cell r="C453" t="str">
            <v>m2</v>
          </cell>
          <cell r="D453">
            <v>392</v>
          </cell>
        </row>
        <row r="454">
          <cell r="A454">
            <v>2000356</v>
          </cell>
          <cell r="B454" t="str">
            <v>Fornecimento e Montagem de  Tubos, pecas, valvulas e equipa</v>
          </cell>
          <cell r="C454" t="str">
            <v>vba</v>
          </cell>
          <cell r="D454">
            <v>10000</v>
          </cell>
        </row>
        <row r="455">
          <cell r="A455">
            <v>2000357</v>
          </cell>
          <cell r="B455" t="str">
            <v>Entrada e quadro de energia para os conj. Moto-Bomba.</v>
          </cell>
          <cell r="C455" t="str">
            <v>vba</v>
          </cell>
          <cell r="D455">
            <v>7500</v>
          </cell>
        </row>
        <row r="456">
          <cell r="A456">
            <v>2000358</v>
          </cell>
          <cell r="B456" t="str">
            <v>Fornecimento e Montagem de  Tubos, pecas, valvulas e equipa</v>
          </cell>
          <cell r="C456" t="str">
            <v>vba</v>
          </cell>
          <cell r="D456">
            <v>9100</v>
          </cell>
        </row>
        <row r="457">
          <cell r="A457">
            <v>2000359</v>
          </cell>
          <cell r="B457" t="str">
            <v>Entrada e quadro de energia para os conj. Moto-Bomba.</v>
          </cell>
          <cell r="C457" t="str">
            <v>vba</v>
          </cell>
          <cell r="D457">
            <v>6800</v>
          </cell>
        </row>
        <row r="458">
          <cell r="A458">
            <v>2000360</v>
          </cell>
          <cell r="B458" t="str">
            <v>Fornecimento e Montagem de  Tubos, pecas, valvulas e equipa</v>
          </cell>
          <cell r="C458" t="str">
            <v>vba</v>
          </cell>
          <cell r="D458">
            <v>6500</v>
          </cell>
        </row>
        <row r="459">
          <cell r="A459">
            <v>2000361</v>
          </cell>
          <cell r="B459" t="str">
            <v>Entrada e quadro de energia para os conj. Moto-Bomba.</v>
          </cell>
          <cell r="C459" t="str">
            <v>vba</v>
          </cell>
          <cell r="D459">
            <v>4900</v>
          </cell>
        </row>
        <row r="460">
          <cell r="A460">
            <v>2000362</v>
          </cell>
          <cell r="B460" t="str">
            <v>Fornecimento e Montagem de  Tubos, pecas, valvulas e equipa</v>
          </cell>
          <cell r="C460" t="str">
            <v>vba</v>
          </cell>
          <cell r="D460">
            <v>12500</v>
          </cell>
        </row>
        <row r="461">
          <cell r="A461">
            <v>2000363</v>
          </cell>
          <cell r="B461" t="str">
            <v>Entrada e quadro de energia para os conj. Moto-Bomba.</v>
          </cell>
          <cell r="C461" t="str">
            <v>vba</v>
          </cell>
          <cell r="D461">
            <v>9400</v>
          </cell>
        </row>
        <row r="462">
          <cell r="A462">
            <v>2000364</v>
          </cell>
          <cell r="B462" t="str">
            <v>Fornecimento e Montagem de  Tubos, pecas, valvulas e equipa</v>
          </cell>
          <cell r="C462" t="str">
            <v>vba</v>
          </cell>
          <cell r="D462">
            <v>4600</v>
          </cell>
        </row>
        <row r="463">
          <cell r="A463">
            <v>2000365</v>
          </cell>
          <cell r="B463" t="str">
            <v>Entrada e quadro de energia para os conj. Moto-Bomba.</v>
          </cell>
          <cell r="C463" t="str">
            <v>vba</v>
          </cell>
          <cell r="D463">
            <v>3500</v>
          </cell>
        </row>
        <row r="464">
          <cell r="A464">
            <v>2000366</v>
          </cell>
          <cell r="B464" t="str">
            <v>Fornecimento e Montagem de  Tubos, pecas, valvulas e equipa</v>
          </cell>
          <cell r="C464" t="str">
            <v>vba</v>
          </cell>
          <cell r="D464">
            <v>18000</v>
          </cell>
        </row>
        <row r="465">
          <cell r="A465">
            <v>2000367</v>
          </cell>
          <cell r="B465" t="str">
            <v>Entrada e quadro de energia para os conj. Moto-Bomba.</v>
          </cell>
          <cell r="C465" t="str">
            <v>vba</v>
          </cell>
          <cell r="D465">
            <v>13500</v>
          </cell>
        </row>
        <row r="466">
          <cell r="A466">
            <v>2000368</v>
          </cell>
          <cell r="B466" t="str">
            <v>Fornecimento e Montagem de  Tubos, pecas, valvulas e equipa</v>
          </cell>
          <cell r="C466" t="str">
            <v>vba</v>
          </cell>
          <cell r="D466">
            <v>20500</v>
          </cell>
        </row>
        <row r="467">
          <cell r="A467">
            <v>2000369</v>
          </cell>
          <cell r="B467" t="str">
            <v>Entrada e quadro de energia para os conj. Moto-Bomba.</v>
          </cell>
          <cell r="C467" t="str">
            <v>vba</v>
          </cell>
          <cell r="D467">
            <v>15400</v>
          </cell>
        </row>
        <row r="468">
          <cell r="A468">
            <v>2000370</v>
          </cell>
          <cell r="B468" t="str">
            <v>Fornecimento e Montagem de  Tubos, pecas, valvulas e equipa</v>
          </cell>
          <cell r="C468" t="str">
            <v>vba</v>
          </cell>
          <cell r="D468">
            <v>4400</v>
          </cell>
        </row>
        <row r="469">
          <cell r="A469">
            <v>2000371</v>
          </cell>
          <cell r="B469" t="str">
            <v>Entrada e quadro de energia para os conj. Moto-Bomba.</v>
          </cell>
          <cell r="C469" t="str">
            <v>vba</v>
          </cell>
          <cell r="D469">
            <v>3300</v>
          </cell>
        </row>
        <row r="470">
          <cell r="A470">
            <v>2000372</v>
          </cell>
          <cell r="B470" t="str">
            <v>Fornecimento e Montagem de  Tubos, pecas, valvulas e equipa</v>
          </cell>
          <cell r="C470" t="str">
            <v>vba</v>
          </cell>
          <cell r="D470">
            <v>1700</v>
          </cell>
        </row>
        <row r="471">
          <cell r="A471">
            <v>2000373</v>
          </cell>
          <cell r="B471" t="str">
            <v>Entrada e quadro de energia para os conj. Moto-Bomba.</v>
          </cell>
          <cell r="C471" t="str">
            <v>vba</v>
          </cell>
          <cell r="D471">
            <v>1300</v>
          </cell>
        </row>
        <row r="472">
          <cell r="A472">
            <v>2000374</v>
          </cell>
          <cell r="B472" t="str">
            <v>Fornecimento e Montagem de  Tubos, pecas, valvulas e equipa</v>
          </cell>
          <cell r="C472" t="str">
            <v>vba</v>
          </cell>
          <cell r="D472">
            <v>57600</v>
          </cell>
        </row>
        <row r="473">
          <cell r="A473">
            <v>2000375</v>
          </cell>
          <cell r="B473" t="str">
            <v>Entrada e quadro de energia para os conj. Moto-Bomba.</v>
          </cell>
          <cell r="C473" t="str">
            <v>vba</v>
          </cell>
          <cell r="D473">
            <v>43200</v>
          </cell>
        </row>
        <row r="474">
          <cell r="A474">
            <v>2000376</v>
          </cell>
          <cell r="B474" t="str">
            <v>Fornecimento e Montagem de  Tubos, pecas, valvulas e equipa</v>
          </cell>
          <cell r="C474" t="str">
            <v>vba</v>
          </cell>
          <cell r="D474">
            <v>9700</v>
          </cell>
        </row>
        <row r="475">
          <cell r="A475">
            <v>2000377</v>
          </cell>
          <cell r="B475" t="str">
            <v>Entrada e quadro de energia para os conj. Moto-Bomba.</v>
          </cell>
          <cell r="C475" t="str">
            <v>vba</v>
          </cell>
          <cell r="D475">
            <v>7300</v>
          </cell>
        </row>
        <row r="476">
          <cell r="A476">
            <v>2000378</v>
          </cell>
          <cell r="B476" t="str">
            <v>Fornecimento e Montagem de  Tubos, pecas, valvulas e equipa</v>
          </cell>
          <cell r="C476" t="str">
            <v>vba</v>
          </cell>
          <cell r="D476">
            <v>10800</v>
          </cell>
        </row>
        <row r="477">
          <cell r="A477">
            <v>2000379</v>
          </cell>
          <cell r="B477" t="str">
            <v>Entrada e quadro de energia para os conj. Moto-Bomba.</v>
          </cell>
          <cell r="C477" t="str">
            <v>vba</v>
          </cell>
          <cell r="D477">
            <v>8200</v>
          </cell>
        </row>
        <row r="478">
          <cell r="A478">
            <v>2000380</v>
          </cell>
          <cell r="B478" t="str">
            <v>Projeto executivo</v>
          </cell>
          <cell r="C478" t="str">
            <v>vba</v>
          </cell>
          <cell r="D478">
            <v>96393</v>
          </cell>
        </row>
        <row r="479">
          <cell r="A479">
            <v>2000381</v>
          </cell>
          <cell r="B479" t="str">
            <v>Projeto executivo</v>
          </cell>
          <cell r="C479" t="str">
            <v>vba</v>
          </cell>
          <cell r="D479">
            <v>75437</v>
          </cell>
        </row>
        <row r="480">
          <cell r="A480">
            <v>2000382</v>
          </cell>
          <cell r="B480" t="str">
            <v>Projeto executivo</v>
          </cell>
          <cell r="C480" t="str">
            <v>vba</v>
          </cell>
          <cell r="D480">
            <v>62145</v>
          </cell>
        </row>
        <row r="481">
          <cell r="A481">
            <v>2000383</v>
          </cell>
          <cell r="B481" t="str">
            <v>Projeto executivo</v>
          </cell>
          <cell r="C481" t="str">
            <v>vba</v>
          </cell>
          <cell r="D481">
            <v>23375</v>
          </cell>
        </row>
        <row r="482">
          <cell r="A482">
            <v>2000384</v>
          </cell>
          <cell r="B482" t="str">
            <v>Projeto executivo</v>
          </cell>
          <cell r="C482" t="str">
            <v>vba</v>
          </cell>
          <cell r="D482">
            <v>53439</v>
          </cell>
        </row>
        <row r="483">
          <cell r="A483">
            <v>2000385</v>
          </cell>
          <cell r="B483" t="str">
            <v>Projeto executivo</v>
          </cell>
          <cell r="C483" t="str">
            <v>vba</v>
          </cell>
          <cell r="D483">
            <v>14539</v>
          </cell>
        </row>
        <row r="484">
          <cell r="A484">
            <v>2000386</v>
          </cell>
          <cell r="B484" t="str">
            <v>Projeto executivo</v>
          </cell>
          <cell r="C484" t="str">
            <v>vba</v>
          </cell>
          <cell r="D484">
            <v>45540</v>
          </cell>
        </row>
        <row r="485">
          <cell r="A485">
            <v>2000387</v>
          </cell>
          <cell r="B485" t="str">
            <v>Projeto executivo</v>
          </cell>
          <cell r="C485" t="str">
            <v>vba</v>
          </cell>
          <cell r="D485">
            <v>86677</v>
          </cell>
        </row>
        <row r="486">
          <cell r="A486">
            <v>2000388</v>
          </cell>
          <cell r="B486" t="str">
            <v>Projeto executivo</v>
          </cell>
          <cell r="C486" t="str">
            <v>vba</v>
          </cell>
          <cell r="D486">
            <v>31140</v>
          </cell>
        </row>
        <row r="487">
          <cell r="A487">
            <v>2000389</v>
          </cell>
          <cell r="B487" t="str">
            <v>Projeto executivo</v>
          </cell>
          <cell r="C487" t="str">
            <v>vba</v>
          </cell>
          <cell r="D487">
            <v>53307</v>
          </cell>
        </row>
        <row r="488">
          <cell r="A488">
            <v>2000390</v>
          </cell>
          <cell r="B488" t="str">
            <v>Projeto executivo</v>
          </cell>
          <cell r="C488" t="str">
            <v>vba</v>
          </cell>
          <cell r="D488">
            <v>157058.87</v>
          </cell>
        </row>
        <row r="489">
          <cell r="A489">
            <v>2000391</v>
          </cell>
          <cell r="B489" t="str">
            <v>Projeto executivo</v>
          </cell>
          <cell r="C489" t="str">
            <v>vba</v>
          </cell>
          <cell r="D489">
            <v>139515</v>
          </cell>
        </row>
        <row r="490">
          <cell r="A490">
            <v>2000392</v>
          </cell>
          <cell r="B490" t="str">
            <v>Projeto executivo</v>
          </cell>
          <cell r="C490" t="str">
            <v>vba</v>
          </cell>
          <cell r="D490">
            <v>35609</v>
          </cell>
        </row>
        <row r="491">
          <cell r="A491">
            <v>2000393</v>
          </cell>
          <cell r="B491" t="str">
            <v>Projeto executivo</v>
          </cell>
          <cell r="C491" t="str">
            <v>vba</v>
          </cell>
          <cell r="D491">
            <v>74515</v>
          </cell>
        </row>
        <row r="492">
          <cell r="A492">
            <v>2000394</v>
          </cell>
          <cell r="B492" t="str">
            <v>Projeto executivo</v>
          </cell>
          <cell r="C492" t="str">
            <v>vba</v>
          </cell>
          <cell r="D492">
            <v>46335</v>
          </cell>
        </row>
        <row r="493">
          <cell r="A493">
            <v>2000395</v>
          </cell>
          <cell r="B493" t="str">
            <v>Projeto executivo</v>
          </cell>
          <cell r="C493" t="str">
            <v>vba</v>
          </cell>
          <cell r="D493">
            <v>143929</v>
          </cell>
        </row>
        <row r="494">
          <cell r="A494">
            <v>2000396</v>
          </cell>
          <cell r="B494" t="str">
            <v>Projeto executivo</v>
          </cell>
          <cell r="C494" t="str">
            <v>vba</v>
          </cell>
          <cell r="D494">
            <v>37189</v>
          </cell>
        </row>
        <row r="495">
          <cell r="A495">
            <v>2000397</v>
          </cell>
          <cell r="B495" t="str">
            <v>Projeto executivo</v>
          </cell>
          <cell r="C495" t="str">
            <v>vba</v>
          </cell>
          <cell r="D495">
            <v>59165</v>
          </cell>
        </row>
        <row r="496">
          <cell r="A496">
            <v>2000398</v>
          </cell>
          <cell r="B496" t="str">
            <v>Projeto executivo</v>
          </cell>
          <cell r="C496" t="str">
            <v>vba</v>
          </cell>
          <cell r="D496">
            <v>62091</v>
          </cell>
        </row>
        <row r="497">
          <cell r="A497">
            <v>2000399</v>
          </cell>
          <cell r="B497" t="str">
            <v>Projeto executivo</v>
          </cell>
          <cell r="C497" t="str">
            <v>vba</v>
          </cell>
          <cell r="D497">
            <v>27946</v>
          </cell>
        </row>
        <row r="498">
          <cell r="A498">
            <v>2000400</v>
          </cell>
          <cell r="B498" t="str">
            <v>Projeto executivo</v>
          </cell>
          <cell r="C498" t="str">
            <v>vba</v>
          </cell>
          <cell r="D498">
            <v>103617</v>
          </cell>
        </row>
        <row r="499">
          <cell r="A499">
            <v>2000401</v>
          </cell>
          <cell r="B499" t="str">
            <v>Projeto executivo</v>
          </cell>
          <cell r="C499" t="str">
            <v>vba</v>
          </cell>
          <cell r="D499">
            <v>48240</v>
          </cell>
        </row>
        <row r="500">
          <cell r="A500">
            <v>2000403</v>
          </cell>
          <cell r="B500" t="str">
            <v>EMBASAMENTO EM ALVENARIA 1 VEZ</v>
          </cell>
          <cell r="C500" t="str">
            <v>M2</v>
          </cell>
          <cell r="D500">
            <v>30.54</v>
          </cell>
        </row>
        <row r="501">
          <cell r="A501">
            <v>2000404</v>
          </cell>
          <cell r="B501" t="str">
            <v>Escavacao a ceu aberto, em mat. de 3a. cat. acima de 1,50m</v>
          </cell>
          <cell r="C501" t="str">
            <v>m3</v>
          </cell>
          <cell r="D501">
            <v>75.23</v>
          </cell>
        </row>
        <row r="502">
          <cell r="A502">
            <v>2000405</v>
          </cell>
          <cell r="B502" t="str">
            <v>ASSENTAMENTO DE TUBUL. DEFOFO, DIAM. DE 400MM</v>
          </cell>
          <cell r="C502" t="str">
            <v>M</v>
          </cell>
          <cell r="D502">
            <v>5.78</v>
          </cell>
        </row>
        <row r="503">
          <cell r="A503">
            <v>2000406</v>
          </cell>
          <cell r="B503" t="str">
            <v>CARGA E DESCARGA DE TUBOS DE PVC RIGIDO E PVC DEFOFO DN 400</v>
          </cell>
          <cell r="C503" t="str">
            <v>M</v>
          </cell>
          <cell r="D503">
            <v>1.05</v>
          </cell>
        </row>
        <row r="504">
          <cell r="A504">
            <v>2000408</v>
          </cell>
          <cell r="B504" t="str">
            <v>FORNECIMENTO E ASSENTAMENTO DE CURVA 11o30' FOFO JE DN 400M</v>
          </cell>
          <cell r="C504" t="str">
            <v>UN</v>
          </cell>
          <cell r="D504">
            <v>1147.08</v>
          </cell>
        </row>
        <row r="505">
          <cell r="A505">
            <v>2000409</v>
          </cell>
          <cell r="B505" t="str">
            <v>ASSENTAMENTO DE CONEXOES EM FERRO FUNDIDO, JUNTA ELASTICA,</v>
          </cell>
          <cell r="C505" t="str">
            <v>PC</v>
          </cell>
          <cell r="D505">
            <v>10.94</v>
          </cell>
        </row>
        <row r="506">
          <cell r="A506">
            <v>2000410</v>
          </cell>
          <cell r="B506" t="str">
            <v>FORNECIMENTO E ASSENTAMENTO DE CURVA 22o30' FOFO JE DN 400M</v>
          </cell>
          <cell r="C506" t="str">
            <v>UN</v>
          </cell>
          <cell r="D506">
            <v>587.08000000000004</v>
          </cell>
        </row>
        <row r="507">
          <cell r="A507">
            <v>2000411</v>
          </cell>
          <cell r="B507" t="str">
            <v>FORNECIMENTO E ASSENTAMENTO DE CURVA 45o EM FOFO JE DN 400M</v>
          </cell>
          <cell r="C507" t="str">
            <v>PC</v>
          </cell>
          <cell r="D507">
            <v>727.08</v>
          </cell>
        </row>
        <row r="508">
          <cell r="A508">
            <v>2000412</v>
          </cell>
          <cell r="B508" t="str">
            <v>FORNECIMENTO E ASSENTAMENTO DE CURVA 90o FOFO JE DN 400MM</v>
          </cell>
          <cell r="C508" t="str">
            <v>UN</v>
          </cell>
          <cell r="D508">
            <v>1338.51</v>
          </cell>
        </row>
        <row r="509">
          <cell r="A509">
            <v>2000413</v>
          </cell>
          <cell r="B509" t="str">
            <v>PINTURA PVA</v>
          </cell>
          <cell r="C509" t="str">
            <v>M2</v>
          </cell>
          <cell r="D509">
            <v>13.6</v>
          </cell>
        </row>
        <row r="510">
          <cell r="A510">
            <v>2000414</v>
          </cell>
          <cell r="B510" t="str">
            <v>PISO EMBORRACHADO E=3CM, COM REGULARIZACAO</v>
          </cell>
          <cell r="C510" t="str">
            <v>M2</v>
          </cell>
          <cell r="D510">
            <v>60.46</v>
          </cell>
        </row>
        <row r="511">
          <cell r="A511">
            <v>2000415</v>
          </cell>
          <cell r="B511" t="str">
            <v>Poco de visita em alvenaria de tijolo macico, p/esgoto sani</v>
          </cell>
          <cell r="C511" t="str">
            <v>un</v>
          </cell>
          <cell r="D511">
            <v>1616.94</v>
          </cell>
        </row>
        <row r="512">
          <cell r="A512">
            <v>2000416</v>
          </cell>
          <cell r="B512" t="str">
            <v>Poco de visita em alvenaria de tijolo macico, p/esgoto sani</v>
          </cell>
          <cell r="C512" t="str">
            <v>UN</v>
          </cell>
          <cell r="D512">
            <v>1971.63</v>
          </cell>
        </row>
        <row r="513">
          <cell r="A513">
            <v>2000417</v>
          </cell>
          <cell r="B513" t="str">
            <v>Poco de visita em aneis de concreto pre-mold., p/esgoto san</v>
          </cell>
          <cell r="C513" t="str">
            <v>un</v>
          </cell>
          <cell r="D513">
            <v>1428.37</v>
          </cell>
        </row>
        <row r="514">
          <cell r="A514">
            <v>2000418</v>
          </cell>
          <cell r="B514" t="str">
            <v>Poco de visita em aneis de concreto pre-mold., p/esgoto san</v>
          </cell>
          <cell r="C514" t="str">
            <v>un</v>
          </cell>
          <cell r="D514">
            <v>1693.34</v>
          </cell>
        </row>
        <row r="515">
          <cell r="A515">
            <v>2000421</v>
          </cell>
          <cell r="B515" t="str">
            <v>BARRACAO ABERTO - 1a. PARTE</v>
          </cell>
          <cell r="C515" t="str">
            <v>M2</v>
          </cell>
          <cell r="D515">
            <v>63.51</v>
          </cell>
        </row>
        <row r="516">
          <cell r="A516">
            <v>2000422</v>
          </cell>
          <cell r="B516" t="str">
            <v>BARRACAO ABERTO - 2a. PARTE</v>
          </cell>
          <cell r="C516" t="str">
            <v>M2</v>
          </cell>
          <cell r="D516">
            <v>19.78</v>
          </cell>
        </row>
        <row r="517">
          <cell r="A517">
            <v>2000424</v>
          </cell>
          <cell r="B517" t="str">
            <v>TRANSPORTE HORIZONTAL ATE 30M DE MATERIAIS A GRANEL</v>
          </cell>
          <cell r="C517" t="str">
            <v>M3</v>
          </cell>
          <cell r="D517">
            <v>9.7799999999999994</v>
          </cell>
        </row>
        <row r="518">
          <cell r="A518">
            <v>2000425</v>
          </cell>
          <cell r="B518" t="str">
            <v>FORNECIMENTO E ASSENTAMENTO DE TE EM FOFO DUCTIL, C/BOLSAS</v>
          </cell>
          <cell r="C518" t="str">
            <v>PC</v>
          </cell>
          <cell r="D518">
            <v>662.87</v>
          </cell>
        </row>
        <row r="519">
          <cell r="A519">
            <v>2000426</v>
          </cell>
          <cell r="B519" t="str">
            <v>FORNECIMENTO E ASSENTAMENTO DE REGISTRO DE GAVETA TIPO CHAT</v>
          </cell>
          <cell r="C519" t="str">
            <v>PC</v>
          </cell>
          <cell r="D519">
            <v>447.49</v>
          </cell>
        </row>
        <row r="520">
          <cell r="A520">
            <v>2000429</v>
          </cell>
          <cell r="B520" t="str">
            <v>ENVOLTORIA DE AREIA</v>
          </cell>
          <cell r="C520" t="str">
            <v>M3</v>
          </cell>
          <cell r="D520">
            <v>44.03</v>
          </cell>
        </row>
        <row r="521">
          <cell r="A521">
            <v>2000433</v>
          </cell>
          <cell r="B521" t="str">
            <v>CARGA E DESCARGA DE TUBOS DE FERRO FUNDIDO DN 150MM</v>
          </cell>
          <cell r="C521" t="str">
            <v>M</v>
          </cell>
          <cell r="D521">
            <v>1.65</v>
          </cell>
        </row>
        <row r="522">
          <cell r="A522">
            <v>2000434</v>
          </cell>
          <cell r="B522" t="str">
            <v>CARGA E DESCARGA DE TUBPS DE FERRO FUNDIDO DN 250MM</v>
          </cell>
          <cell r="C522" t="str">
            <v>M</v>
          </cell>
          <cell r="D522">
            <v>2.89</v>
          </cell>
        </row>
        <row r="523">
          <cell r="A523">
            <v>2000435</v>
          </cell>
          <cell r="B523" t="str">
            <v>CARGA E DESCARGA DE TUBOS DE FERRO FUNDIDO DN 350MM</v>
          </cell>
          <cell r="C523" t="str">
            <v>M</v>
          </cell>
          <cell r="D523">
            <v>3.86</v>
          </cell>
        </row>
        <row r="524">
          <cell r="A524">
            <v>2000436</v>
          </cell>
          <cell r="B524" t="str">
            <v>CARGA E DESCARGA DE TUBOS DE FERRO FUNDIDO DN 400MM</v>
          </cell>
          <cell r="C524" t="str">
            <v>M</v>
          </cell>
          <cell r="D524">
            <v>4.13</v>
          </cell>
        </row>
        <row r="525">
          <cell r="A525">
            <v>2000437</v>
          </cell>
          <cell r="B525" t="str">
            <v>ASSENTAMENTO DE TUBUL. DEFOFO, DIAM. DE 100MM</v>
          </cell>
          <cell r="C525" t="str">
            <v>M</v>
          </cell>
          <cell r="D525">
            <v>1.22</v>
          </cell>
        </row>
        <row r="526">
          <cell r="A526">
            <v>2000438</v>
          </cell>
          <cell r="B526" t="str">
            <v>CARGA E DESCARGA DE TUBOS DE PVC RIGIDO E PVC DEFOFO DN 100</v>
          </cell>
          <cell r="C526" t="str">
            <v>M</v>
          </cell>
          <cell r="D526">
            <v>0.26</v>
          </cell>
        </row>
        <row r="527">
          <cell r="A527">
            <v>2000439</v>
          </cell>
          <cell r="B527" t="str">
            <v>ASSENTAMENTO DE TUBUL. DEFOFO, DIAM. DE 250MM</v>
          </cell>
          <cell r="C527" t="str">
            <v>M</v>
          </cell>
          <cell r="D527">
            <v>4.8899999999999997</v>
          </cell>
        </row>
        <row r="528">
          <cell r="A528">
            <v>2000440</v>
          </cell>
          <cell r="B528" t="str">
            <v>ALCA DUPLA PREFORMADA TIPO DGD-4541 P/ CABO DE 25MM2</v>
          </cell>
          <cell r="C528" t="str">
            <v>PC</v>
          </cell>
          <cell r="D528">
            <v>13.14</v>
          </cell>
        </row>
        <row r="529">
          <cell r="A529">
            <v>2000441</v>
          </cell>
          <cell r="B529" t="str">
            <v>ALCA PREFORMADA TIPO DGO-4541 P/ CABO DE 25MM2-AL</v>
          </cell>
          <cell r="C529" t="str">
            <v>PC</v>
          </cell>
          <cell r="D529">
            <v>11.14</v>
          </cell>
        </row>
        <row r="530">
          <cell r="A530">
            <v>2000442</v>
          </cell>
          <cell r="B530" t="str">
            <v>ARRUELA QUADRADA GALVANIZADA DE 57x57x5MM FURO DE 18MM</v>
          </cell>
          <cell r="C530" t="str">
            <v>PC</v>
          </cell>
          <cell r="D530">
            <v>0.55000000000000004</v>
          </cell>
        </row>
        <row r="531">
          <cell r="A531">
            <v>2000443</v>
          </cell>
          <cell r="B531" t="str">
            <v>BUCHA E ARRUELA DE PROTECAO EM ALUM. PARA ELETR. DE 2" (PAR</v>
          </cell>
          <cell r="C531" t="str">
            <v>PC</v>
          </cell>
          <cell r="D531">
            <v>7.2</v>
          </cell>
        </row>
        <row r="532">
          <cell r="A532">
            <v>2000444</v>
          </cell>
          <cell r="B532" t="str">
            <v>CABO DE ALUMINIO TIPO CA DE 21MM2</v>
          </cell>
          <cell r="C532" t="str">
            <v>KG</v>
          </cell>
          <cell r="D532">
            <v>22.5</v>
          </cell>
        </row>
        <row r="533">
          <cell r="A533">
            <v>2000445</v>
          </cell>
          <cell r="B533" t="str">
            <v>CABO DE COBRE NU DE 25MM2 TEMPERA MEIO MOLE</v>
          </cell>
          <cell r="C533" t="str">
            <v>KG</v>
          </cell>
          <cell r="D533">
            <v>35</v>
          </cell>
        </row>
        <row r="534">
          <cell r="A534">
            <v>2000446</v>
          </cell>
          <cell r="B534" t="str">
            <v>CABO TIPO SINTENAX ISOLADO PARA 1KV DE 25MM2</v>
          </cell>
          <cell r="C534" t="str">
            <v>M</v>
          </cell>
          <cell r="D534">
            <v>14.58</v>
          </cell>
        </row>
        <row r="535">
          <cell r="A535">
            <v>2000447</v>
          </cell>
          <cell r="B535" t="str">
            <v>CABO TIPO SINTENAX ISOLADO PARA 1KV DE 50MM2</v>
          </cell>
          <cell r="C535" t="str">
            <v>M</v>
          </cell>
          <cell r="D535">
            <v>20.7</v>
          </cell>
        </row>
        <row r="536">
          <cell r="A536">
            <v>2000448</v>
          </cell>
          <cell r="B536" t="str">
            <v>CAIXA DE MEDICAO EM ALUM. TIPO M4 EXTERNA PADRAO CEAL</v>
          </cell>
          <cell r="C536" t="str">
            <v>PC</v>
          </cell>
          <cell r="D536">
            <v>1338</v>
          </cell>
        </row>
        <row r="537">
          <cell r="A537">
            <v>2000449</v>
          </cell>
          <cell r="B537" t="str">
            <v>CHAVE FUSIVEL DE DISTRIBUICAO BASE "B" DE 100A-15KV-10KA</v>
          </cell>
          <cell r="C537" t="str">
            <v>PC</v>
          </cell>
          <cell r="D537">
            <v>208.5</v>
          </cell>
        </row>
        <row r="538">
          <cell r="A538">
            <v>2000450</v>
          </cell>
          <cell r="B538" t="str">
            <v>CONECTOR TIPO CAL "C" 32 A 32 PARA CABO DE 21MM2</v>
          </cell>
          <cell r="C538" t="str">
            <v>PC</v>
          </cell>
          <cell r="D538">
            <v>9.56</v>
          </cell>
        </row>
        <row r="539">
          <cell r="A539">
            <v>2000451</v>
          </cell>
          <cell r="B539" t="str">
            <v>CONECTOR TIPO CAS "E" 49 A 40 PARA CABO DE 25MM2</v>
          </cell>
          <cell r="C539" t="str">
            <v>PC</v>
          </cell>
          <cell r="D539">
            <v>10.52</v>
          </cell>
        </row>
        <row r="540">
          <cell r="A540">
            <v>2000452</v>
          </cell>
          <cell r="B540" t="str">
            <v>CONECTOR TIPO KS PARA CABO DE 25MM2 DE COBRE</v>
          </cell>
          <cell r="C540" t="str">
            <v>PC</v>
          </cell>
          <cell r="D540">
            <v>1.75</v>
          </cell>
        </row>
        <row r="541">
          <cell r="A541">
            <v>2000453</v>
          </cell>
          <cell r="B541" t="str">
            <v>CRUZETA DE CONCRETO ARMADO DE 1900x90x90MM TIPO "T"</v>
          </cell>
          <cell r="C541" t="str">
            <v>PC</v>
          </cell>
          <cell r="D541">
            <v>76</v>
          </cell>
        </row>
        <row r="542">
          <cell r="A542">
            <v>2000454</v>
          </cell>
          <cell r="B542" t="str">
            <v>CURVA DE PVC ROSCADA DE 2"</v>
          </cell>
          <cell r="C542" t="str">
            <v>PC</v>
          </cell>
          <cell r="D542">
            <v>5.88</v>
          </cell>
        </row>
        <row r="543">
          <cell r="A543">
            <v>2000455</v>
          </cell>
          <cell r="B543" t="str">
            <v>DISJUNTOR DE 125A - 380V - 5KA</v>
          </cell>
          <cell r="C543" t="str">
            <v>PC</v>
          </cell>
          <cell r="D543">
            <v>267</v>
          </cell>
        </row>
        <row r="544">
          <cell r="A544">
            <v>2000456</v>
          </cell>
          <cell r="B544" t="str">
            <v>ELETRODUTO DE PVC ROSCADO DE 2" VARA DE 3M</v>
          </cell>
          <cell r="C544" t="str">
            <v>PC</v>
          </cell>
          <cell r="D544">
            <v>28.02</v>
          </cell>
        </row>
        <row r="545">
          <cell r="A545">
            <v>2000457</v>
          </cell>
          <cell r="B545" t="str">
            <v>ELO FUSIVEL DE DISTRIBUICAO TIPO LINE DE 5H</v>
          </cell>
          <cell r="C545" t="str">
            <v>PC</v>
          </cell>
          <cell r="D545">
            <v>6.2</v>
          </cell>
        </row>
        <row r="546">
          <cell r="A546">
            <v>2000458</v>
          </cell>
          <cell r="B546" t="str">
            <v>ESTRIBO DE COMPRESSAO PARA CABO DE AL DE 25 A 54 MM2</v>
          </cell>
          <cell r="C546" t="str">
            <v>PC</v>
          </cell>
          <cell r="D546">
            <v>16.5</v>
          </cell>
        </row>
        <row r="547">
          <cell r="A547">
            <v>2000459</v>
          </cell>
          <cell r="B547" t="str">
            <v>FECHO PARA FITA BANDIT FUSIMEC DE 3/4"</v>
          </cell>
          <cell r="C547" t="str">
            <v>PC</v>
          </cell>
          <cell r="D547">
            <v>2</v>
          </cell>
        </row>
        <row r="548">
          <cell r="A548">
            <v>2000460</v>
          </cell>
          <cell r="B548" t="str">
            <v>FITA BANDIT FUSIMEC DE 3/4" INOXIDAVEL</v>
          </cell>
          <cell r="C548" t="str">
            <v>PC</v>
          </cell>
          <cell r="D548">
            <v>3.49</v>
          </cell>
        </row>
        <row r="549">
          <cell r="A549">
            <v>2000461</v>
          </cell>
          <cell r="B549" t="str">
            <v>GRAMPO DE LINHA VIVA ESTANHADO DE 73x56x24MM</v>
          </cell>
          <cell r="C549" t="str">
            <v>PC</v>
          </cell>
          <cell r="D549">
            <v>6.99</v>
          </cell>
        </row>
        <row r="550">
          <cell r="A550">
            <v>2000462</v>
          </cell>
          <cell r="B550" t="str">
            <v>HASTE DE TERRA ACO COBREADO DE 13x2000MM COM CONECTOR</v>
          </cell>
          <cell r="C550" t="str">
            <v>PC</v>
          </cell>
          <cell r="D550">
            <v>14.5</v>
          </cell>
        </row>
        <row r="551">
          <cell r="A551">
            <v>2000463</v>
          </cell>
          <cell r="B551" t="str">
            <v>ISOLADOR DE PINO TIPO HIT-TOP DE 120x100MM - 15KV-D-60MM</v>
          </cell>
          <cell r="C551" t="str">
            <v>PC</v>
          </cell>
          <cell r="D551">
            <v>7.27</v>
          </cell>
        </row>
        <row r="552">
          <cell r="A552">
            <v>2000464</v>
          </cell>
          <cell r="B552" t="str">
            <v>LACO DE TOPO PREF. UTC-1101 PARA CABO 21MM2 CA</v>
          </cell>
          <cell r="C552" t="str">
            <v>PC</v>
          </cell>
          <cell r="D552">
            <v>4.5</v>
          </cell>
        </row>
        <row r="553">
          <cell r="A553">
            <v>2000465</v>
          </cell>
          <cell r="B553" t="str">
            <v>LACO DE TOPO PREF. UTC-1101 PARA CABO 21MM2 CA</v>
          </cell>
          <cell r="C553" t="str">
            <v>PC</v>
          </cell>
          <cell r="D553">
            <v>4.5</v>
          </cell>
        </row>
        <row r="554">
          <cell r="A554">
            <v>2000466</v>
          </cell>
          <cell r="B554" t="str">
            <v>LUVA DE PVC ROSCADA DE 2"</v>
          </cell>
          <cell r="C554" t="str">
            <v>PC</v>
          </cell>
          <cell r="D554">
            <v>3.5</v>
          </cell>
        </row>
        <row r="555">
          <cell r="A555">
            <v>2000467</v>
          </cell>
          <cell r="B555" t="str">
            <v>PARAFUSO DE MAQUINA RS GALVANIZADO DE M16x300MM 12"</v>
          </cell>
          <cell r="C555" t="str">
            <v>PC</v>
          </cell>
          <cell r="D555">
            <v>16</v>
          </cell>
        </row>
        <row r="556">
          <cell r="A556">
            <v>2000468</v>
          </cell>
          <cell r="B556" t="str">
            <v>PARAFUSO DE MAQUINA RD GALVANIZADO DE M16x350MM 14"</v>
          </cell>
          <cell r="C556" t="str">
            <v>PC</v>
          </cell>
          <cell r="D556">
            <v>4</v>
          </cell>
        </row>
        <row r="557">
          <cell r="A557">
            <v>2000469</v>
          </cell>
          <cell r="B557" t="str">
            <v>PARAFUSO DE MAQUINA RD GALVANIZADO DE M16x400MM 16"</v>
          </cell>
          <cell r="C557" t="str">
            <v>PC</v>
          </cell>
          <cell r="D557">
            <v>18.399999999999999</v>
          </cell>
        </row>
        <row r="558">
          <cell r="A558">
            <v>2000470</v>
          </cell>
          <cell r="B558" t="str">
            <v>PARAFUSO DE MAQUINA RS GALVANIZADO DE M16x250MM 10"</v>
          </cell>
          <cell r="C558" t="str">
            <v>PC</v>
          </cell>
          <cell r="D558">
            <v>3.4</v>
          </cell>
        </row>
        <row r="559">
          <cell r="A559">
            <v>2000471</v>
          </cell>
          <cell r="B559" t="str">
            <v>PARAFUSO DE MAQUINA RS GALVANIZADO DE M16x350MM 14"</v>
          </cell>
          <cell r="C559" t="str">
            <v>PC</v>
          </cell>
          <cell r="D559">
            <v>4</v>
          </cell>
        </row>
        <row r="560">
          <cell r="A560">
            <v>2000472</v>
          </cell>
          <cell r="B560" t="str">
            <v>PARAFUSO DE MAQUINA RS GALVANIZADO DE M16x400MM 16"</v>
          </cell>
          <cell r="C560" t="str">
            <v>PC</v>
          </cell>
          <cell r="D560">
            <v>4.2</v>
          </cell>
        </row>
        <row r="561">
          <cell r="A561">
            <v>2000473</v>
          </cell>
          <cell r="B561" t="str">
            <v>PARA-RAIOS DE DISTRIBUICAO TIPO VALVULA DE 12KV-5KA</v>
          </cell>
          <cell r="C561" t="str">
            <v>PC</v>
          </cell>
          <cell r="D561">
            <v>45</v>
          </cell>
        </row>
        <row r="562">
          <cell r="A562">
            <v>2000474</v>
          </cell>
          <cell r="B562" t="str">
            <v>PINO DE ACO GALVANIZADO ROSCA DE 26MM CAB. DE CHUMBO</v>
          </cell>
          <cell r="C562" t="str">
            <v>PC</v>
          </cell>
          <cell r="D562">
            <v>9.3000000000000007</v>
          </cell>
        </row>
        <row r="563">
          <cell r="A563">
            <v>2000475</v>
          </cell>
          <cell r="B563" t="str">
            <v>POSTE DE CONCRETO ARMADO DUPLO "T" DE 10/300 DAN</v>
          </cell>
          <cell r="C563" t="str">
            <v>PC</v>
          </cell>
          <cell r="D563">
            <v>870</v>
          </cell>
        </row>
        <row r="564">
          <cell r="A564">
            <v>2000476</v>
          </cell>
          <cell r="B564" t="str">
            <v>TERMINAL DE PRESSAO PARA CABO DE 25MM2</v>
          </cell>
          <cell r="C564" t="str">
            <v>PC</v>
          </cell>
          <cell r="D564">
            <v>1.2</v>
          </cell>
        </row>
        <row r="565">
          <cell r="A565">
            <v>2000477</v>
          </cell>
          <cell r="B565" t="str">
            <v>TERMINAL DE PRESSAO PARA CABO DE 50MM2</v>
          </cell>
          <cell r="C565" t="str">
            <v>PC</v>
          </cell>
          <cell r="D565">
            <v>3.9</v>
          </cell>
        </row>
        <row r="566">
          <cell r="A566">
            <v>2000478</v>
          </cell>
          <cell r="B566" t="str">
            <v>LIGACAO DOMICILIAR</v>
          </cell>
          <cell r="C566" t="str">
            <v>UN</v>
          </cell>
          <cell r="D566">
            <v>246</v>
          </cell>
        </row>
        <row r="567">
          <cell r="A567">
            <v>2000479</v>
          </cell>
          <cell r="B567" t="str">
            <v>ASSENTAMENTO DE TUBO PVC PARA ESGOTO DN 100</v>
          </cell>
          <cell r="C567" t="str">
            <v>M</v>
          </cell>
          <cell r="D567">
            <v>1.22</v>
          </cell>
        </row>
        <row r="568">
          <cell r="A568">
            <v>2000480</v>
          </cell>
          <cell r="B568" t="str">
            <v>FORNECIMENTO E ASSENTAMENTO DE CURVA 11o30' EM FOFO DUCTIL,</v>
          </cell>
          <cell r="C568" t="str">
            <v>PC</v>
          </cell>
          <cell r="D568">
            <v>323.39</v>
          </cell>
        </row>
        <row r="569">
          <cell r="A569">
            <v>2000481</v>
          </cell>
          <cell r="B569" t="str">
            <v>FORNECIMENTO E ASSENTAMENTO DE CURVA 22o EM FOFO DUCTIL, C/</v>
          </cell>
          <cell r="C569" t="str">
            <v>PC</v>
          </cell>
          <cell r="D569">
            <v>85.94</v>
          </cell>
        </row>
        <row r="570">
          <cell r="A570">
            <v>2000482</v>
          </cell>
          <cell r="B570" t="str">
            <v>ASSENTAMENTO DE CONEXOES EM FERRO FUNDIDO, JUNTA ELASTICA,</v>
          </cell>
          <cell r="C570" t="str">
            <v>M</v>
          </cell>
          <cell r="D570">
            <v>1.3</v>
          </cell>
        </row>
        <row r="571">
          <cell r="A571">
            <v>2000483</v>
          </cell>
          <cell r="B571" t="str">
            <v>FORNECIMENTO E ASSENTAMENTO DE CURVA 22o30' EM FOFO JE DN 3</v>
          </cell>
          <cell r="C571" t="str">
            <v>PC</v>
          </cell>
          <cell r="D571">
            <v>340.21</v>
          </cell>
        </row>
        <row r="572">
          <cell r="A572">
            <v>2000484</v>
          </cell>
          <cell r="B572" t="str">
            <v>FORNECIMENTO E ASSENTAMENTO DE CURVA 45o EM FOFO JE DN 100M</v>
          </cell>
          <cell r="C572" t="str">
            <v>PC</v>
          </cell>
          <cell r="D572">
            <v>86.14</v>
          </cell>
        </row>
        <row r="573">
          <cell r="A573">
            <v>2000485</v>
          </cell>
          <cell r="B573" t="str">
            <v>FORNECIMENTO E ASSENTAMENTO DE CURVA 90o EM FOFO JE DN 100M</v>
          </cell>
          <cell r="C573" t="str">
            <v>PC</v>
          </cell>
          <cell r="D573">
            <v>86.14</v>
          </cell>
        </row>
        <row r="574">
          <cell r="A574">
            <v>2000486</v>
          </cell>
          <cell r="B574" t="str">
            <v>FORNECIMENTO E ASSENTAMENTO DE CURVA 90o EM FOFO JE DN 300M</v>
          </cell>
          <cell r="C574" t="str">
            <v>PC</v>
          </cell>
          <cell r="D574">
            <v>428.69</v>
          </cell>
        </row>
        <row r="575">
          <cell r="A575">
            <v>2000487</v>
          </cell>
          <cell r="B575" t="str">
            <v>ACERTO E VERIFICACAO DO NIVELAMENTO DE CAVA</v>
          </cell>
          <cell r="C575" t="str">
            <v>M</v>
          </cell>
          <cell r="D575">
            <v>2.74</v>
          </cell>
        </row>
        <row r="576">
          <cell r="A576">
            <v>2000488</v>
          </cell>
          <cell r="B576" t="str">
            <v>TUBO PVC DEFOFO, DIAM. 100MM</v>
          </cell>
          <cell r="C576" t="str">
            <v>M</v>
          </cell>
          <cell r="D576">
            <v>16.68</v>
          </cell>
        </row>
        <row r="577">
          <cell r="A577">
            <v>2000489</v>
          </cell>
          <cell r="B577" t="str">
            <v>TUBO PVC DEFOFO, DIAM. 250MM</v>
          </cell>
          <cell r="C577" t="str">
            <v>M</v>
          </cell>
          <cell r="D577">
            <v>74.88</v>
          </cell>
        </row>
        <row r="578">
          <cell r="A578">
            <v>2000490</v>
          </cell>
          <cell r="B578" t="str">
            <v>TUBO PVC DEFOFO, DIAM. 400MM</v>
          </cell>
          <cell r="C578" t="str">
            <v>M</v>
          </cell>
          <cell r="D578">
            <v>170</v>
          </cell>
        </row>
        <row r="579">
          <cell r="A579">
            <v>2000491</v>
          </cell>
          <cell r="B579" t="str">
            <v>TUBO PVC P/ESGOTO SANIT.,DIAM. NOMINAL 400MM</v>
          </cell>
          <cell r="C579" t="str">
            <v>M</v>
          </cell>
          <cell r="D579">
            <v>93.65</v>
          </cell>
        </row>
        <row r="580">
          <cell r="A580">
            <v>2000492</v>
          </cell>
          <cell r="B580" t="str">
            <v>FORNECIMENTO E ASSENTAMENTO DE TUBULACAO DEFOFO DN 200</v>
          </cell>
          <cell r="C580" t="str">
            <v>M</v>
          </cell>
          <cell r="D580">
            <v>51.07</v>
          </cell>
        </row>
        <row r="581">
          <cell r="A581">
            <v>2000493</v>
          </cell>
          <cell r="B581" t="str">
            <v>ASSENTAMENTO DE TUBOS DE PVC DEFOFO, JUNTA ELEASTICA INTEGR</v>
          </cell>
          <cell r="C581" t="str">
            <v>M</v>
          </cell>
          <cell r="D581">
            <v>2.41</v>
          </cell>
        </row>
        <row r="582">
          <cell r="A582">
            <v>2000494</v>
          </cell>
          <cell r="B582" t="str">
            <v>CARGA E DESCARGA DE TUBOS DE PVC RIGIDO E PVC DEFOFO DN 200</v>
          </cell>
          <cell r="C582" t="str">
            <v>M</v>
          </cell>
          <cell r="D582">
            <v>0.53</v>
          </cell>
        </row>
        <row r="583">
          <cell r="A583">
            <v>2000495</v>
          </cell>
          <cell r="B583" t="str">
            <v>PORTAO DE TUBO E TELA DE ACO GALVANIZADO C/PINTURA ANTI-COR</v>
          </cell>
          <cell r="C583" t="str">
            <v>M2</v>
          </cell>
          <cell r="D583">
            <v>147.01</v>
          </cell>
        </row>
        <row r="584">
          <cell r="A584">
            <v>2000496</v>
          </cell>
          <cell r="B584" t="str">
            <v>FORNECIMENTO E ASSENTAMENTO DE EXTREMIDADE EM PVC C/ BOLSA</v>
          </cell>
          <cell r="C584" t="str">
            <v>PC</v>
          </cell>
          <cell r="D584">
            <v>116.23</v>
          </cell>
        </row>
        <row r="585">
          <cell r="A585">
            <v>2000497</v>
          </cell>
          <cell r="B585" t="str">
            <v>FORNECIMENTO E ASSENTAMENTO DE TUBULACAO PVC CLASSE 15 DN 1</v>
          </cell>
          <cell r="C585" t="str">
            <v>M</v>
          </cell>
          <cell r="D585">
            <v>18.239999999999998</v>
          </cell>
        </row>
        <row r="586">
          <cell r="A586">
            <v>2000498</v>
          </cell>
          <cell r="B586" t="str">
            <v>FORNECIMENTO E ASSENTAMENTO DE TUBULACAO PVC CLASSE 15 DN 5</v>
          </cell>
          <cell r="C586" t="str">
            <v>M</v>
          </cell>
          <cell r="D586">
            <v>5.55</v>
          </cell>
        </row>
        <row r="587">
          <cell r="A587">
            <v>2000499</v>
          </cell>
          <cell r="B587" t="str">
            <v>FORNECIMENTO E ASSENTAMENTO DE TUBULACAO PVC CLASSE 15 DN 7</v>
          </cell>
          <cell r="C587" t="str">
            <v>M</v>
          </cell>
          <cell r="D587">
            <v>10.48</v>
          </cell>
        </row>
        <row r="588">
          <cell r="A588">
            <v>2000500</v>
          </cell>
          <cell r="B588" t="str">
            <v>ENTRADA E QUADRO DE ENERGIA PAARA OS CONJ. MOTO-BOMBA</v>
          </cell>
          <cell r="C588" t="str">
            <v>VB</v>
          </cell>
          <cell r="D588">
            <v>16011.28</v>
          </cell>
        </row>
        <row r="589">
          <cell r="A589">
            <v>2000501</v>
          </cell>
          <cell r="B589" t="str">
            <v>FORNECIMENTO E MONTAGEM DE TUBOS, PECAS, VALVULAS E EQUIPAM</v>
          </cell>
          <cell r="C589" t="str">
            <v>VB</v>
          </cell>
          <cell r="D589">
            <v>11632.05</v>
          </cell>
        </row>
        <row r="590">
          <cell r="A590">
            <v>2000502</v>
          </cell>
          <cell r="B590" t="str">
            <v>FORNECIMENTO E MONTAGEM DE TUBOS, PECAS, VALVULAS E EQUIPAM</v>
          </cell>
          <cell r="C590" t="str">
            <v>VB</v>
          </cell>
          <cell r="D590">
            <v>34160.83</v>
          </cell>
        </row>
        <row r="591">
          <cell r="A591">
            <v>2000503</v>
          </cell>
          <cell r="B591" t="str">
            <v>FORNECIMENTO E MONTAGEM DE TUBOS, PECAS, VALVULAS E EQUIPAM</v>
          </cell>
          <cell r="C591" t="str">
            <v>VB</v>
          </cell>
          <cell r="D591">
            <v>32395.03</v>
          </cell>
        </row>
        <row r="592">
          <cell r="A592">
            <v>2000504</v>
          </cell>
          <cell r="B592" t="str">
            <v>FORNECIMENTO E MONTAGEM DE TUBOS, PECAS, VALVULAS E EQUIPAM</v>
          </cell>
          <cell r="C592" t="str">
            <v>VB</v>
          </cell>
          <cell r="D592">
            <v>11632.05</v>
          </cell>
        </row>
        <row r="593">
          <cell r="A593">
            <v>2000505</v>
          </cell>
          <cell r="B593" t="str">
            <v>FORNECIMENTO E INSTALACAO DE CONJUNTO MOTO-BOMBA RE-AUTOESC</v>
          </cell>
          <cell r="C593" t="str">
            <v>UN</v>
          </cell>
          <cell r="D593">
            <v>19479.87</v>
          </cell>
        </row>
        <row r="594">
          <cell r="A594">
            <v>2000506</v>
          </cell>
          <cell r="B594" t="str">
            <v>FORNECIMENTO E INSTALACAO DE CONJUNTO MOTO-BOMBA RE-AUTOESC</v>
          </cell>
          <cell r="C594" t="str">
            <v>UN</v>
          </cell>
          <cell r="D594">
            <v>24629.200000000001</v>
          </cell>
        </row>
        <row r="595">
          <cell r="A595">
            <v>3000000</v>
          </cell>
          <cell r="B595" t="str">
            <v>Lavatorio de parede c/ torneira metalica de 1/2"</v>
          </cell>
          <cell r="C595" t="str">
            <v>und</v>
          </cell>
          <cell r="D595">
            <v>235.14</v>
          </cell>
        </row>
        <row r="596">
          <cell r="A596">
            <v>3000001</v>
          </cell>
          <cell r="B596" t="str">
            <v>Luminaria florescente 2x40w</v>
          </cell>
          <cell r="C596" t="str">
            <v>und</v>
          </cell>
          <cell r="D596">
            <v>66.63</v>
          </cell>
        </row>
        <row r="597">
          <cell r="A597">
            <v>3000002</v>
          </cell>
          <cell r="B597" t="str">
            <v>Metais(Chuveiro e registro de pressao 25mm c/canopla)</v>
          </cell>
          <cell r="C597" t="str">
            <v>und</v>
          </cell>
          <cell r="D597">
            <v>175.28</v>
          </cell>
        </row>
        <row r="598">
          <cell r="A598">
            <v>3000003</v>
          </cell>
          <cell r="B598" t="str">
            <v>Pintura esmalte</v>
          </cell>
          <cell r="C598" t="str">
            <v>m2</v>
          </cell>
          <cell r="D598">
            <v>10.9</v>
          </cell>
        </row>
        <row r="599">
          <cell r="A599">
            <v>3000004</v>
          </cell>
          <cell r="B599" t="str">
            <v>Ponto de agua 25mm</v>
          </cell>
          <cell r="C599" t="str">
            <v>un</v>
          </cell>
          <cell r="D599">
            <v>35.6</v>
          </cell>
        </row>
        <row r="600">
          <cell r="A600">
            <v>3000005</v>
          </cell>
          <cell r="B600" t="str">
            <v>Ponto de esgoto (100mm e 50mm)</v>
          </cell>
          <cell r="C600" t="str">
            <v>UN</v>
          </cell>
          <cell r="D600">
            <v>90.66</v>
          </cell>
        </row>
        <row r="601">
          <cell r="A601">
            <v>3000006</v>
          </cell>
          <cell r="B601" t="str">
            <v>Ponto de Luz ou forca embutido</v>
          </cell>
          <cell r="C601" t="str">
            <v>UN</v>
          </cell>
          <cell r="D601">
            <v>84.61</v>
          </cell>
        </row>
        <row r="602">
          <cell r="A602">
            <v>3000007</v>
          </cell>
          <cell r="B602" t="str">
            <v>Reboco</v>
          </cell>
          <cell r="C602" t="str">
            <v>M2</v>
          </cell>
          <cell r="D602">
            <v>10.33</v>
          </cell>
        </row>
        <row r="603">
          <cell r="A603">
            <v>3000008</v>
          </cell>
          <cell r="B603" t="str">
            <v>Recomposicao de ligacao</v>
          </cell>
          <cell r="C603" t="str">
            <v>UN</v>
          </cell>
          <cell r="D603">
            <v>23.89</v>
          </cell>
        </row>
        <row r="604">
          <cell r="A604">
            <v>3000009</v>
          </cell>
          <cell r="B604" t="str">
            <v>Transporte manual de qualquer natureza, ate 60m</v>
          </cell>
          <cell r="C604" t="str">
            <v>M3</v>
          </cell>
          <cell r="D604">
            <v>12.12</v>
          </cell>
        </row>
        <row r="605">
          <cell r="A605">
            <v>3000010</v>
          </cell>
          <cell r="B605" t="str">
            <v>Pintura de ligacao - execucao,inclusive ligante</v>
          </cell>
          <cell r="C605" t="str">
            <v>M2</v>
          </cell>
          <cell r="D605">
            <v>0.78</v>
          </cell>
        </row>
        <row r="606">
          <cell r="A606">
            <v>3000011</v>
          </cell>
          <cell r="B606" t="str">
            <v>Argamassa industrializada comum (votomassa ou similar)</v>
          </cell>
          <cell r="C606" t="str">
            <v>KG</v>
          </cell>
          <cell r="D606">
            <v>0.52</v>
          </cell>
        </row>
        <row r="607">
          <cell r="A607">
            <v>3000012</v>
          </cell>
          <cell r="B607" t="str">
            <v>Revestimento em piso e parede c/ceramica 20x20cm (incluindo</v>
          </cell>
          <cell r="C607" t="str">
            <v>M2</v>
          </cell>
          <cell r="D607">
            <v>38.92</v>
          </cell>
        </row>
        <row r="608">
          <cell r="A608">
            <v>3000013</v>
          </cell>
          <cell r="B608" t="str">
            <v>Monovia em perfil "I" com talha manual cap. 1,0T</v>
          </cell>
          <cell r="C608" t="str">
            <v>UN</v>
          </cell>
          <cell r="D608">
            <v>3487.1</v>
          </cell>
        </row>
        <row r="609">
          <cell r="A609">
            <v>3000014</v>
          </cell>
          <cell r="B609" t="str">
            <v>Forma plana p/fundacoes, em compensado resinado 12mm, 02 us</v>
          </cell>
          <cell r="C609" t="str">
            <v>M2</v>
          </cell>
          <cell r="D609">
            <v>36.01</v>
          </cell>
        </row>
        <row r="610">
          <cell r="A610">
            <v>3000015</v>
          </cell>
          <cell r="B610" t="str">
            <v>Fornecimento e assentamento tampao de ferro ductil DN=600mm</v>
          </cell>
          <cell r="C610" t="str">
            <v>UN</v>
          </cell>
          <cell r="D610">
            <v>199.54</v>
          </cell>
        </row>
        <row r="611">
          <cell r="A611">
            <v>2000077</v>
          </cell>
          <cell r="B611" t="str">
            <v>ESCAVACAO A CEU ABERTO, EM MAT. DE 2A. CAT.</v>
          </cell>
          <cell r="C611" t="str">
            <v>m3</v>
          </cell>
          <cell r="D611">
            <v>20.98</v>
          </cell>
        </row>
        <row r="612">
          <cell r="A612">
            <v>2000081</v>
          </cell>
          <cell r="B612" t="str">
            <v>ESCAVACAO A CEU ABERTO, EM MAT. DE 1A. CAT.</v>
          </cell>
          <cell r="C612" t="str">
            <v>m3</v>
          </cell>
          <cell r="D612">
            <v>13.11</v>
          </cell>
        </row>
        <row r="613">
          <cell r="A613">
            <v>2000216</v>
          </cell>
          <cell r="B613" t="str">
            <v>CARGA E DESCARGA MEC. DE MAT. A GRANEL EM CAMINHAO BASCUL.</v>
          </cell>
          <cell r="C613" t="str">
            <v>T</v>
          </cell>
          <cell r="D613">
            <v>1.46</v>
          </cell>
        </row>
        <row r="614">
          <cell r="A614">
            <v>2000224</v>
          </cell>
          <cell r="B614" t="str">
            <v>ESCAVACAO DE VALA NAO ESCORADA, EM MAT. DE 1a. CAT., ATE 1,</v>
          </cell>
          <cell r="C614" t="str">
            <v>M3</v>
          </cell>
          <cell r="D614">
            <v>16.170000000000002</v>
          </cell>
        </row>
        <row r="615">
          <cell r="A615">
            <v>2000226</v>
          </cell>
          <cell r="B615" t="str">
            <v>ESCAVACAO DE VALA NAO ESCORADA, EM MAT. DE 1a. CAT., ENTRE</v>
          </cell>
          <cell r="C615" t="str">
            <v>M3</v>
          </cell>
          <cell r="D615">
            <v>17.78</v>
          </cell>
        </row>
        <row r="616">
          <cell r="A616">
            <v>2000227</v>
          </cell>
          <cell r="B616" t="str">
            <v>ESCAVACAO DE VALA NAO ESCORADA, EM MAT. DE 1a. CAT., ENTRE</v>
          </cell>
          <cell r="C616" t="str">
            <v>M3</v>
          </cell>
          <cell r="D616">
            <v>18.510000000000002</v>
          </cell>
        </row>
        <row r="617">
          <cell r="A617">
            <v>2000228</v>
          </cell>
          <cell r="B617" t="str">
            <v>ESCAVACAO DE VALA NAO ESCORADA, EM MAT. DE 1a. CAT., ENTRE</v>
          </cell>
          <cell r="C617" t="str">
            <v>M3</v>
          </cell>
          <cell r="D617">
            <v>19.670000000000002</v>
          </cell>
        </row>
        <row r="618">
          <cell r="A618">
            <v>2000229</v>
          </cell>
          <cell r="B618" t="str">
            <v>ESCAVACAO MECANICA C/ TRATOR DE LAMINA, POTENCIA 200CV, EM</v>
          </cell>
          <cell r="C618" t="str">
            <v>M3</v>
          </cell>
          <cell r="D618">
            <v>6.28</v>
          </cell>
        </row>
        <row r="619">
          <cell r="A619">
            <v>2000230</v>
          </cell>
          <cell r="B619" t="str">
            <v>Escavacao mecanica c/trator de lamina, potencia 200cv, em m</v>
          </cell>
          <cell r="C619" t="str">
            <v>m3</v>
          </cell>
          <cell r="D619">
            <v>17.59</v>
          </cell>
        </row>
        <row r="620">
          <cell r="A620">
            <v>2000252</v>
          </cell>
          <cell r="B620" t="str">
            <v>TRANSPORTE DE QUALQUER NATUR. C/VELOC. MEDIA DE 15 KM/H EM</v>
          </cell>
          <cell r="C620" t="str">
            <v>TxKM</v>
          </cell>
          <cell r="D620">
            <v>4.55</v>
          </cell>
        </row>
        <row r="621">
          <cell r="A621">
            <v>2000253</v>
          </cell>
          <cell r="B621" t="str">
            <v>TRANSPORTE DE QUALQUER NATUR. C/VELOC. MEDIA DE 15 KM/H EM</v>
          </cell>
          <cell r="C621" t="str">
            <v>TxKM</v>
          </cell>
          <cell r="D621">
            <v>4.55</v>
          </cell>
        </row>
        <row r="622">
          <cell r="A622">
            <v>2000276</v>
          </cell>
          <cell r="B622" t="str">
            <v>ATERRO COMPACTADO A 95%, EM CAMADAS DE 20 CM DE MAT. SOLTO,</v>
          </cell>
          <cell r="C622" t="str">
            <v>M3</v>
          </cell>
          <cell r="D622">
            <v>15.76</v>
          </cell>
        </row>
        <row r="623">
          <cell r="A623">
            <v>2000277</v>
          </cell>
          <cell r="B623" t="str">
            <v>MATERIAL DE JAZIDA PARA ATERROS COM CBR&gt;10, INCLUSIVE AQUIS</v>
          </cell>
          <cell r="C623" t="str">
            <v>M3</v>
          </cell>
          <cell r="D623">
            <v>6.42</v>
          </cell>
        </row>
        <row r="624">
          <cell r="A624">
            <v>2000278</v>
          </cell>
          <cell r="B624" t="str">
            <v>EXECUCAO DE ATERRO, ADENSADO MECANICAMENTE COM ROLO LISO A</v>
          </cell>
          <cell r="C624" t="str">
            <v>M3</v>
          </cell>
          <cell r="D624">
            <v>4.21</v>
          </cell>
        </row>
        <row r="625">
          <cell r="A625">
            <v>2000279</v>
          </cell>
          <cell r="B625" t="str">
            <v>MOMENTO EXTRAORDINARIO DE TRANSPORTE, COM CAMINHAO BASCULAN</v>
          </cell>
          <cell r="C625" t="str">
            <v>M3xKM</v>
          </cell>
          <cell r="D625">
            <v>1.71</v>
          </cell>
        </row>
        <row r="626">
          <cell r="A626">
            <v>2000402</v>
          </cell>
          <cell r="B626" t="str">
            <v>CARGA E DESCARGA MEC. DE ROCHA EM CAMINHAO BASCUL. CAPAC. U</v>
          </cell>
          <cell r="C626" t="str">
            <v>T</v>
          </cell>
          <cell r="D626">
            <v>2.73</v>
          </cell>
        </row>
        <row r="627">
          <cell r="A627">
            <v>2000407</v>
          </cell>
          <cell r="B627" t="str">
            <v>ESCAVACAO E FORNECIMENTO DE SOLO DE JAZIDA</v>
          </cell>
          <cell r="C627" t="str">
            <v>M3</v>
          </cell>
          <cell r="D627">
            <v>6.42</v>
          </cell>
        </row>
        <row r="628">
          <cell r="A628">
            <v>2000419</v>
          </cell>
          <cell r="B628" t="str">
            <v>LANCAMENTO E ESPALHAMENTO DE MATERIAL DE QUALQUER NATUREZA,</v>
          </cell>
          <cell r="C628" t="str">
            <v>M3</v>
          </cell>
          <cell r="D628">
            <v>2.38</v>
          </cell>
        </row>
        <row r="629">
          <cell r="A629">
            <v>2000420</v>
          </cell>
          <cell r="B629" t="str">
            <v>LANCAMENTO E ESPALHAMENTO DE ROCHA</v>
          </cell>
          <cell r="C629" t="str">
            <v>M3</v>
          </cell>
          <cell r="D629">
            <v>2.72</v>
          </cell>
        </row>
        <row r="630">
          <cell r="A630">
            <v>2000423</v>
          </cell>
          <cell r="B630" t="str">
            <v>REATERRO DE VALA/CAVA UTILIZ. VIBRO COMPACTADOR PORTATIL</v>
          </cell>
          <cell r="C630" t="str">
            <v>M3</v>
          </cell>
          <cell r="D630">
            <v>12.09</v>
          </cell>
        </row>
        <row r="631">
          <cell r="A631">
            <v>2000427</v>
          </cell>
          <cell r="B631" t="str">
            <v>CARGA E DESCARGA MEC. DE MAT. A GRANEL EM CAMINHAO BASCUL.</v>
          </cell>
          <cell r="C631" t="str">
            <v>T</v>
          </cell>
          <cell r="D631">
            <v>1.46</v>
          </cell>
        </row>
        <row r="632">
          <cell r="A632">
            <v>2000428</v>
          </cell>
          <cell r="B632" t="str">
            <v>CARGA E DESCARGA MEC. DE MAT. A GRANEL EM CAMINHAO BASCUL.</v>
          </cell>
          <cell r="C632" t="str">
            <v>T</v>
          </cell>
          <cell r="D632">
            <v>1.46</v>
          </cell>
        </row>
        <row r="633">
          <cell r="A633">
            <v>2000430</v>
          </cell>
          <cell r="B633" t="str">
            <v>ESCAVACAO MECANICA C/ TRATOR DE LAMINA, POTENCIA 200CV, EM</v>
          </cell>
          <cell r="C633" t="str">
            <v>M3</v>
          </cell>
          <cell r="D633">
            <v>6.28</v>
          </cell>
        </row>
        <row r="634">
          <cell r="A634">
            <v>2000431</v>
          </cell>
          <cell r="B634" t="str">
            <v>TRANSPORTE DE QUALQUER NATUR. C/VELOC. MEDIA DE 15 KM/H EM</v>
          </cell>
          <cell r="C634" t="str">
            <v>TxKM</v>
          </cell>
          <cell r="D634">
            <v>4.55</v>
          </cell>
        </row>
        <row r="635">
          <cell r="A635">
            <v>2000432</v>
          </cell>
          <cell r="B635" t="str">
            <v>ATERRO COMPACTADO A 95%, EM CAMADAS DE 20 CM DE MAT. SOLTO,</v>
          </cell>
          <cell r="C635" t="str">
            <v>M3</v>
          </cell>
          <cell r="D635">
            <v>15.76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MATERIAIS TOTAIS"/>
      <sheetName val="RESUMO"/>
      <sheetName val="1-1"/>
      <sheetName val="2-1"/>
      <sheetName val="2-2"/>
      <sheetName val="2-3"/>
      <sheetName val="2-4"/>
      <sheetName val="3-1"/>
      <sheetName val="3-2"/>
      <sheetName val="3-3"/>
      <sheetName val="3-4"/>
      <sheetName val="3-5"/>
      <sheetName val="3-6"/>
      <sheetName val="3-7"/>
      <sheetName val="3-8"/>
      <sheetName val="3-9"/>
      <sheetName val="3-10"/>
      <sheetName val="COMPOSIÇOES-ORDEM NÚMERIC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_GERAL"/>
      <sheetName val="CRONOGRAMA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Q462"/>
  <sheetViews>
    <sheetView showGridLines="0" view="pageBreakPreview" topLeftCell="R1" zoomScaleNormal="80" zoomScaleSheetLayoutView="100" workbookViewId="0">
      <selection activeCell="B5" sqref="B5"/>
    </sheetView>
  </sheetViews>
  <sheetFormatPr defaultColWidth="11.42578125" defaultRowHeight="12.75" x14ac:dyDescent="0.2"/>
  <cols>
    <col min="1" max="1" width="2.7109375" style="4" customWidth="1"/>
    <col min="2" max="2" width="6.7109375" style="4" customWidth="1"/>
    <col min="3" max="3" width="38.140625" style="4" customWidth="1"/>
    <col min="4" max="4" width="8" style="4" bestFit="1" customWidth="1"/>
    <col min="5" max="5" width="8.42578125" style="4" customWidth="1"/>
    <col min="6" max="6" width="10.42578125" style="4" bestFit="1" customWidth="1"/>
    <col min="7" max="7" width="9" style="5" customWidth="1"/>
    <col min="8" max="8" width="10.5703125" style="5" bestFit="1" customWidth="1"/>
    <col min="9" max="9" width="10.7109375" style="93" customWidth="1"/>
    <col min="10" max="10" width="10.5703125" style="93" bestFit="1" customWidth="1"/>
    <col min="11" max="11" width="10.28515625" style="93" bestFit="1" customWidth="1"/>
    <col min="12" max="12" width="10.5703125" style="93" bestFit="1" customWidth="1"/>
    <col min="13" max="13" width="10.7109375" style="4" customWidth="1"/>
    <col min="14" max="14" width="10.28515625" style="4" bestFit="1" customWidth="1"/>
    <col min="15" max="15" width="8.7109375" style="4" customWidth="1"/>
    <col min="16" max="16" width="8.7109375" style="137" customWidth="1"/>
    <col min="17" max="17" width="8.7109375" style="4" customWidth="1"/>
    <col min="18" max="18" width="10.28515625" style="4" bestFit="1" customWidth="1"/>
    <col min="19" max="23" width="10.7109375" style="4" customWidth="1"/>
    <col min="24" max="24" width="12.28515625" style="4" customWidth="1"/>
    <col min="25" max="25" width="11" style="4" customWidth="1"/>
    <col min="26" max="26" width="12.5703125" style="4" customWidth="1"/>
    <col min="27" max="27" width="10.28515625" style="4" bestFit="1" customWidth="1"/>
    <col min="28" max="28" width="10.42578125" style="4" customWidth="1"/>
    <col min="29" max="29" width="9.7109375" style="4" customWidth="1"/>
    <col min="30" max="30" width="12.28515625" style="4" customWidth="1"/>
    <col min="31" max="31" width="6.7109375" style="4" customWidth="1"/>
    <col min="32" max="32" width="9.140625" style="4" customWidth="1"/>
    <col min="33" max="16384" width="11.42578125" style="4"/>
  </cols>
  <sheetData>
    <row r="1" spans="1:43" ht="60.75" customHeight="1" x14ac:dyDescent="0.2">
      <c r="P1" s="130"/>
      <c r="Q1" s="121"/>
      <c r="R1" s="121"/>
      <c r="S1" s="121"/>
      <c r="T1" s="121"/>
      <c r="U1" s="121"/>
      <c r="V1" s="121"/>
      <c r="W1" s="121"/>
      <c r="X1" s="121"/>
      <c r="Y1" s="121"/>
      <c r="Z1" s="121"/>
      <c r="AA1" s="121"/>
      <c r="AB1" s="121"/>
      <c r="AC1" s="122"/>
      <c r="AD1" s="122"/>
      <c r="AE1" s="123"/>
      <c r="AF1" s="122"/>
      <c r="AG1" s="124"/>
      <c r="AH1" s="125"/>
      <c r="AI1" s="126"/>
      <c r="AJ1" s="126"/>
      <c r="AK1" s="121"/>
      <c r="AL1" s="121"/>
      <c r="AM1" s="121"/>
      <c r="AN1" s="121"/>
      <c r="AO1" s="121"/>
      <c r="AP1" s="121"/>
      <c r="AQ1" s="127"/>
    </row>
    <row r="2" spans="1:43" x14ac:dyDescent="0.2">
      <c r="B2" s="149" t="s">
        <v>497</v>
      </c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  <c r="P2" s="150"/>
      <c r="Q2" s="150"/>
      <c r="R2" s="150"/>
      <c r="S2" s="150"/>
      <c r="T2" s="150"/>
      <c r="U2" s="150"/>
      <c r="V2" s="150"/>
      <c r="W2" s="150"/>
      <c r="X2" s="150"/>
      <c r="Y2" s="150"/>
      <c r="Z2" s="150"/>
      <c r="AA2" s="150"/>
      <c r="AB2" s="150"/>
      <c r="AC2" s="150"/>
      <c r="AD2" s="150"/>
      <c r="AE2" s="150"/>
      <c r="AF2" s="150"/>
      <c r="AG2" s="128"/>
      <c r="AH2" s="128"/>
      <c r="AI2" s="128"/>
      <c r="AJ2" s="128"/>
      <c r="AK2" s="128"/>
      <c r="AL2" s="128"/>
      <c r="AM2" s="128"/>
      <c r="AN2" s="128"/>
      <c r="AO2" s="128"/>
      <c r="AP2" s="128"/>
      <c r="AQ2" s="129"/>
    </row>
    <row r="3" spans="1:43" x14ac:dyDescent="0.2">
      <c r="B3" s="149" t="s">
        <v>579</v>
      </c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  <c r="N3" s="150"/>
      <c r="O3" s="150"/>
      <c r="P3" s="150"/>
      <c r="Q3" s="150"/>
      <c r="R3" s="150"/>
      <c r="S3" s="150"/>
      <c r="T3" s="150"/>
      <c r="U3" s="150"/>
      <c r="V3" s="150"/>
      <c r="W3" s="150"/>
      <c r="X3" s="150"/>
      <c r="Y3" s="150"/>
      <c r="Z3" s="150"/>
      <c r="AA3" s="150"/>
      <c r="AB3" s="150"/>
      <c r="AC3" s="150"/>
      <c r="AD3" s="150"/>
      <c r="AE3" s="150"/>
      <c r="AF3" s="150"/>
      <c r="AG3" s="128"/>
      <c r="AH3" s="128"/>
      <c r="AI3" s="128"/>
      <c r="AJ3" s="128"/>
      <c r="AK3" s="128"/>
      <c r="AL3" s="128"/>
      <c r="AM3" s="128"/>
      <c r="AN3" s="128"/>
      <c r="AO3" s="128"/>
      <c r="AP3" s="128"/>
      <c r="AQ3" s="129"/>
    </row>
    <row r="4" spans="1:43" x14ac:dyDescent="0.2">
      <c r="B4" s="149" t="s">
        <v>582</v>
      </c>
      <c r="C4" s="150"/>
      <c r="D4" s="150"/>
      <c r="E4" s="150"/>
      <c r="F4" s="150"/>
      <c r="G4" s="150"/>
      <c r="H4" s="150"/>
      <c r="I4" s="150"/>
      <c r="J4" s="150"/>
      <c r="K4" s="150"/>
      <c r="L4" s="150"/>
      <c r="M4" s="150"/>
      <c r="N4" s="150"/>
      <c r="O4" s="150"/>
      <c r="P4" s="150"/>
      <c r="Q4" s="150"/>
      <c r="R4" s="150"/>
      <c r="S4" s="150"/>
      <c r="T4" s="150"/>
      <c r="U4" s="150"/>
      <c r="V4" s="150"/>
      <c r="W4" s="150"/>
      <c r="X4" s="150"/>
      <c r="Y4" s="150"/>
      <c r="Z4" s="150"/>
      <c r="AA4" s="150"/>
      <c r="AB4" s="150"/>
      <c r="AC4" s="150"/>
      <c r="AD4" s="150"/>
      <c r="AE4" s="150"/>
      <c r="AF4" s="150"/>
    </row>
    <row r="5" spans="1:43" x14ac:dyDescent="0.2"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42"/>
      <c r="N5" s="142"/>
      <c r="O5" s="142"/>
      <c r="P5" s="142"/>
      <c r="Q5" s="142"/>
      <c r="R5" s="142"/>
      <c r="S5" s="142"/>
      <c r="T5" s="142"/>
      <c r="U5" s="142"/>
      <c r="V5" s="142"/>
      <c r="W5" s="142"/>
      <c r="X5" s="142"/>
      <c r="Y5" s="142"/>
      <c r="Z5" s="142"/>
      <c r="AA5" s="142"/>
      <c r="AB5" s="142"/>
      <c r="AC5" s="142"/>
      <c r="AD5" s="142"/>
      <c r="AE5" s="142"/>
      <c r="AF5" s="142"/>
    </row>
    <row r="6" spans="1:43" ht="20.100000000000001" customHeight="1" x14ac:dyDescent="0.2">
      <c r="A6" s="1"/>
      <c r="B6" s="151" t="s">
        <v>581</v>
      </c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</row>
    <row r="7" spans="1:43" ht="20.100000000000001" customHeight="1" x14ac:dyDescent="0.3">
      <c r="A7" s="1"/>
      <c r="B7" s="8" t="s">
        <v>118</v>
      </c>
      <c r="C7" s="2"/>
      <c r="D7" s="3"/>
      <c r="N7" s="6"/>
      <c r="O7" s="6"/>
      <c r="P7" s="131"/>
      <c r="Q7" s="6"/>
      <c r="R7" s="6"/>
      <c r="S7" s="7"/>
      <c r="AA7" s="62"/>
      <c r="AC7" s="83"/>
      <c r="AD7" s="82"/>
    </row>
    <row r="8" spans="1:43" ht="12.75" customHeight="1" x14ac:dyDescent="0.2">
      <c r="A8" s="1">
        <v>1</v>
      </c>
      <c r="B8" s="155" t="s">
        <v>0</v>
      </c>
      <c r="C8" s="156" t="s">
        <v>1</v>
      </c>
      <c r="D8" s="157" t="s">
        <v>2</v>
      </c>
      <c r="E8" s="157"/>
      <c r="F8" s="157"/>
      <c r="G8" s="157"/>
      <c r="H8" s="157"/>
      <c r="I8" s="157" t="s">
        <v>3</v>
      </c>
      <c r="J8" s="157"/>
      <c r="K8" s="157"/>
      <c r="L8" s="157"/>
      <c r="M8" s="156" t="s">
        <v>4</v>
      </c>
      <c r="N8" s="44" t="s">
        <v>5</v>
      </c>
      <c r="O8" s="44" t="s">
        <v>6</v>
      </c>
      <c r="P8" s="44" t="s">
        <v>6</v>
      </c>
      <c r="Q8" s="44" t="s">
        <v>7</v>
      </c>
      <c r="R8" s="44" t="s">
        <v>8</v>
      </c>
      <c r="S8" s="157" t="s">
        <v>9</v>
      </c>
      <c r="T8" s="157"/>
      <c r="U8" s="157"/>
      <c r="V8" s="157"/>
      <c r="W8" s="44" t="s">
        <v>10</v>
      </c>
      <c r="X8" s="146" t="s">
        <v>11</v>
      </c>
      <c r="Y8" s="147"/>
      <c r="Z8" s="148"/>
      <c r="AA8" s="157" t="s">
        <v>12</v>
      </c>
      <c r="AB8" s="157"/>
      <c r="AC8" s="44" t="s">
        <v>13</v>
      </c>
      <c r="AD8" s="156" t="s">
        <v>14</v>
      </c>
      <c r="AE8" s="156"/>
      <c r="AF8" s="156"/>
    </row>
    <row r="9" spans="1:43" ht="12.75" customHeight="1" x14ac:dyDescent="0.2">
      <c r="A9" s="1">
        <v>1</v>
      </c>
      <c r="B9" s="155"/>
      <c r="C9" s="156"/>
      <c r="D9" s="156" t="s">
        <v>15</v>
      </c>
      <c r="E9" s="157" t="s">
        <v>16</v>
      </c>
      <c r="F9" s="157"/>
      <c r="G9" s="164" t="s">
        <v>17</v>
      </c>
      <c r="H9" s="164"/>
      <c r="I9" s="165" t="s">
        <v>18</v>
      </c>
      <c r="J9" s="165"/>
      <c r="K9" s="165" t="s">
        <v>19</v>
      </c>
      <c r="L9" s="165"/>
      <c r="M9" s="156"/>
      <c r="N9" s="44" t="s">
        <v>20</v>
      </c>
      <c r="O9" s="44" t="s">
        <v>21</v>
      </c>
      <c r="P9" s="44" t="s">
        <v>22</v>
      </c>
      <c r="Q9" s="44" t="s">
        <v>22</v>
      </c>
      <c r="R9" s="44" t="s">
        <v>23</v>
      </c>
      <c r="S9" s="157" t="s">
        <v>24</v>
      </c>
      <c r="T9" s="157"/>
      <c r="U9" s="157"/>
      <c r="V9" s="157"/>
      <c r="W9" s="44" t="s">
        <v>25</v>
      </c>
      <c r="X9" s="146" t="s">
        <v>25</v>
      </c>
      <c r="Y9" s="147"/>
      <c r="Z9" s="148"/>
      <c r="AA9" s="157" t="s">
        <v>25</v>
      </c>
      <c r="AB9" s="157"/>
      <c r="AC9" s="44" t="s">
        <v>26</v>
      </c>
      <c r="AD9" s="156"/>
      <c r="AE9" s="156"/>
      <c r="AF9" s="156"/>
    </row>
    <row r="10" spans="1:43" ht="22.5" customHeight="1" x14ac:dyDescent="0.2">
      <c r="A10" s="1">
        <v>1</v>
      </c>
      <c r="B10" s="155"/>
      <c r="C10" s="156"/>
      <c r="D10" s="156"/>
      <c r="E10" s="44" t="s">
        <v>27</v>
      </c>
      <c r="F10" s="44" t="s">
        <v>28</v>
      </c>
      <c r="G10" s="45" t="s">
        <v>27</v>
      </c>
      <c r="H10" s="45" t="s">
        <v>28</v>
      </c>
      <c r="I10" s="94" t="s">
        <v>27</v>
      </c>
      <c r="J10" s="94" t="s">
        <v>28</v>
      </c>
      <c r="K10" s="94" t="s">
        <v>27</v>
      </c>
      <c r="L10" s="94" t="s">
        <v>28</v>
      </c>
      <c r="M10" s="44" t="s">
        <v>29</v>
      </c>
      <c r="N10" s="44" t="s">
        <v>30</v>
      </c>
      <c r="O10" s="44" t="s">
        <v>27</v>
      </c>
      <c r="P10" s="44" t="s">
        <v>29</v>
      </c>
      <c r="Q10" s="44" t="s">
        <v>29</v>
      </c>
      <c r="R10" s="44" t="s">
        <v>31</v>
      </c>
      <c r="S10" s="44" t="s">
        <v>32</v>
      </c>
      <c r="T10" s="44" t="s">
        <v>33</v>
      </c>
      <c r="U10" s="44" t="s">
        <v>34</v>
      </c>
      <c r="V10" s="44" t="s">
        <v>35</v>
      </c>
      <c r="W10" s="44" t="s">
        <v>31</v>
      </c>
      <c r="X10" s="85" t="s">
        <v>502</v>
      </c>
      <c r="Y10" s="85" t="s">
        <v>501</v>
      </c>
      <c r="Z10" s="85" t="s">
        <v>270</v>
      </c>
      <c r="AA10" s="44" t="s">
        <v>36</v>
      </c>
      <c r="AB10" s="44" t="s">
        <v>37</v>
      </c>
      <c r="AC10" s="44" t="s">
        <v>38</v>
      </c>
      <c r="AD10" s="44" t="s">
        <v>39</v>
      </c>
      <c r="AE10" s="44" t="s">
        <v>40</v>
      </c>
      <c r="AF10" s="44" t="s">
        <v>41</v>
      </c>
    </row>
    <row r="11" spans="1:43" ht="13.5" customHeight="1" x14ac:dyDescent="0.2">
      <c r="A11" s="1">
        <v>1</v>
      </c>
      <c r="B11" s="60"/>
      <c r="C11" s="9"/>
      <c r="D11" s="9"/>
      <c r="E11" s="9"/>
      <c r="F11" s="9"/>
      <c r="G11" s="10"/>
      <c r="H11" s="10"/>
      <c r="I11" s="95"/>
      <c r="J11" s="95"/>
      <c r="K11" s="95"/>
      <c r="L11" s="95"/>
      <c r="M11" s="9"/>
      <c r="N11" s="9"/>
      <c r="O11" s="9">
        <f>R11</f>
        <v>0.1</v>
      </c>
      <c r="P11" s="9">
        <f>R11</f>
        <v>0.1</v>
      </c>
      <c r="Q11" s="9"/>
      <c r="R11" s="9">
        <v>0.1</v>
      </c>
      <c r="S11" s="9">
        <v>1.5</v>
      </c>
      <c r="T11" s="9">
        <v>3</v>
      </c>
      <c r="U11" s="9">
        <v>4.5</v>
      </c>
      <c r="V11" s="9"/>
      <c r="W11" s="11"/>
      <c r="X11" s="11"/>
      <c r="Y11" s="9">
        <v>1.25</v>
      </c>
      <c r="Z11" s="9"/>
      <c r="AA11" s="12">
        <v>0.5</v>
      </c>
      <c r="AB11" s="12"/>
      <c r="AC11" s="13">
        <v>0.05</v>
      </c>
      <c r="AD11" s="14"/>
      <c r="AE11" s="14"/>
      <c r="AF11" s="14"/>
    </row>
    <row r="12" spans="1:43" ht="15" x14ac:dyDescent="0.25">
      <c r="A12" s="1">
        <v>1</v>
      </c>
      <c r="B12" s="54">
        <v>6</v>
      </c>
      <c r="C12" s="59" t="s">
        <v>402</v>
      </c>
      <c r="D12" s="50" t="s">
        <v>223</v>
      </c>
      <c r="E12" s="68" t="s">
        <v>41</v>
      </c>
      <c r="F12" s="68" t="s">
        <v>21</v>
      </c>
      <c r="G12" s="89">
        <v>1</v>
      </c>
      <c r="H12" s="89">
        <v>2</v>
      </c>
      <c r="I12" s="63">
        <v>275.13499999999999</v>
      </c>
      <c r="J12" s="63">
        <v>274.25299999999999</v>
      </c>
      <c r="K12" s="63">
        <v>273.98500000000001</v>
      </c>
      <c r="L12" s="63">
        <v>272.04899999999998</v>
      </c>
      <c r="M12" s="88">
        <v>86.26</v>
      </c>
      <c r="N12" s="52">
        <v>150</v>
      </c>
      <c r="O12" s="52">
        <f t="shared" ref="O12" si="0">IF(AB12="paral",(I12-K12)+$O$11-0.1,IF(AB12="asf",(I12-K12)+$O$11-0.05,(I12-K12)+$O$11))</f>
        <v>1.1999999999999773</v>
      </c>
      <c r="P12" s="52">
        <f t="shared" ref="P12" si="1">IF(AB12="paral",(((I12-K12)+(J12-L12))/2)+$P$11-0.1,IF(AB12="asf",(((I12-K12)+(J12-L12))/2)+$P$11-0.05,(((I12-K12)+(J12-L12))/2)+$P$11))</f>
        <v>1.7269999999999925</v>
      </c>
      <c r="Q12" s="51">
        <f t="shared" ref="Q12" si="2">IF(P12&lt;1.5,(N12/1000)+0.6,IF(P12&lt;2,(N12/1000)+0.7,IF(P12&lt;3,(N12/1000)+0.8,IF(P12&lt;4,(N12/1000)+0.9,IF(P12&lt;5,(N12/1000)+1,(N12/1000)+1.1)))))</f>
        <v>0.85</v>
      </c>
      <c r="R12" s="51">
        <f>(M12*Q12*$R$11*2)+((M12*(N12/1000)*Q12)-(3.14*(N12/1000)^2/4*M12))</f>
        <v>24.138782750000001</v>
      </c>
      <c r="S12" s="51">
        <f t="shared" ref="S12" si="3">IF(P12&lt;=$S$11,M12*Q12*P12,M12*Q12*$S$11)</f>
        <v>109.9815</v>
      </c>
      <c r="T12" s="51">
        <f t="shared" ref="T12" si="4">IF(P12&lt;=$S$11,0,IF(P12&lt;=$T$11,(P12-$S$11)*Q12*M12,($T$11-$S$11)*Q12*M12))</f>
        <v>16.643866999999453</v>
      </c>
      <c r="U12" s="51">
        <f t="shared" ref="U12" si="5">IF(P12&lt;=$T$11,0,IF(P12&lt;=$U$11,(P12-$T$11)*Q12*M12,($U$11-$T$11)*Q12*M12))</f>
        <v>0</v>
      </c>
      <c r="V12" s="51">
        <f t="shared" ref="V12" si="6">IF(P12&lt;=$U$11,0,(P12-$U$11)*Q12*M12)</f>
        <v>0</v>
      </c>
      <c r="W12" s="51">
        <f t="shared" ref="W12" si="7">SUM(S12:V12)-(((3.14*(N12/1000)^2)/4)*M12)</f>
        <v>125.10179974999944</v>
      </c>
      <c r="X12" s="55">
        <f>IF(AND(P12&gt;=1.25,P12&lt;=1.5),P12*M12*2,0)</f>
        <v>0</v>
      </c>
      <c r="Y12" s="55">
        <f>IF(AND(P12&gt;=1.51,P12&lt;=2.5),P12*M12*2,0)</f>
        <v>297.94203999999871</v>
      </c>
      <c r="Z12" s="55">
        <f>IF(P12&gt;2.51,P12*M12*2,0)</f>
        <v>0</v>
      </c>
      <c r="AA12" s="51">
        <f t="shared" ref="AA12" si="8">(Q12+$AA$11)*M12</f>
        <v>116.45100000000001</v>
      </c>
      <c r="AB12" s="56" t="s">
        <v>158</v>
      </c>
      <c r="AC12" s="51">
        <f t="shared" ref="AC12" si="9">M12*$AC$11</f>
        <v>4.3130000000000006</v>
      </c>
      <c r="AD12" s="53">
        <f t="shared" ref="AD12:AD286" si="10">IF($E12="PV",1,0)+IF($E12="PI",1,0)</f>
        <v>0</v>
      </c>
      <c r="AE12" s="53">
        <f t="shared" ref="AE12:AE42" si="11">IF($E12=$AE$10,1,0)</f>
        <v>0</v>
      </c>
      <c r="AF12" s="53">
        <f t="shared" ref="AF12:AF42" si="12">IF($E12=$AF$10,1,0)</f>
        <v>1</v>
      </c>
    </row>
    <row r="13" spans="1:43" ht="15" x14ac:dyDescent="0.25">
      <c r="A13" s="1">
        <v>1</v>
      </c>
      <c r="B13" s="54">
        <v>6</v>
      </c>
      <c r="C13" s="59" t="s">
        <v>402</v>
      </c>
      <c r="D13" s="50" t="s">
        <v>121</v>
      </c>
      <c r="E13" s="68" t="s">
        <v>21</v>
      </c>
      <c r="F13" s="68" t="s">
        <v>21</v>
      </c>
      <c r="G13" s="89">
        <v>2</v>
      </c>
      <c r="H13" s="89">
        <v>3</v>
      </c>
      <c r="I13" s="63">
        <v>274.25299999999999</v>
      </c>
      <c r="J13" s="63">
        <v>273.685</v>
      </c>
      <c r="K13" s="63">
        <v>272.04899999999998</v>
      </c>
      <c r="L13" s="63">
        <v>271.69200000000001</v>
      </c>
      <c r="M13" s="87">
        <v>71.41</v>
      </c>
      <c r="N13" s="52">
        <v>150</v>
      </c>
      <c r="O13" s="52">
        <f t="shared" ref="O13:O75" si="13">IF(AB13="paral",(I13-K13)+$O$11-0.1,IF(AB13="asf",(I13-K13)+$O$11-0.05,(I13-K13)+$O$11))</f>
        <v>2.254000000000008</v>
      </c>
      <c r="P13" s="52">
        <f t="shared" ref="P13:P75" si="14">IF(AB13="paral",(((I13-K13)+(J13-L13))/2)+$P$11-0.1,IF(AB13="asf",(((I13-K13)+(J13-L13))/2)+$P$11-0.05,(((I13-K13)+(J13-L13))/2)+$P$11))</f>
        <v>2.1485000000000016</v>
      </c>
      <c r="Q13" s="51">
        <f t="shared" ref="Q13:Q75" si="15">IF(P13&lt;1.5,(N13/1000)+0.6,IF(P13&lt;2,(N13/1000)+0.7,IF(P13&lt;3,(N13/1000)+0.8,IF(P13&lt;4,(N13/1000)+0.9,IF(P13&lt;5,(N13/1000)+1,(N13/1000)+1.1)))))</f>
        <v>0.95000000000000007</v>
      </c>
      <c r="R13" s="51">
        <f t="shared" ref="R13:R75" si="16">(M13*Q13*$R$11*2)+((M13*(N13/1000)*Q13)-(3.14*(N13/1000)^2/4*M13))</f>
        <v>22.482545875</v>
      </c>
      <c r="S13" s="51">
        <f t="shared" ref="S13:S75" si="17">IF(P13&lt;=$S$11,M13*Q13*P13,M13*Q13*$S$11)</f>
        <v>101.75925000000001</v>
      </c>
      <c r="T13" s="51">
        <f t="shared" ref="T13:T75" si="18">IF(P13&lt;=$S$11,0,IF(P13&lt;=$T$11,(P13-$S$11)*Q13*M13,($T$11-$S$11)*Q13*M13))</f>
        <v>43.993915750000113</v>
      </c>
      <c r="U13" s="51">
        <f t="shared" ref="U13:U75" si="19">IF(P13&lt;=$T$11,0,IF(P13&lt;=$U$11,(P13-$T$11)*Q13*M13,($U$11-$T$11)*Q13*M13))</f>
        <v>0</v>
      </c>
      <c r="V13" s="51">
        <f t="shared" ref="V13:V75" si="20">IF(P13&lt;=$U$11,0,(P13-$U$11)*Q13*M13)</f>
        <v>0</v>
      </c>
      <c r="W13" s="51">
        <f t="shared" ref="W13:W75" si="21">SUM(S13:V13)-(((3.14*(N13/1000)^2)/4)*M13)</f>
        <v>144.49188662500012</v>
      </c>
      <c r="X13" s="55">
        <f t="shared" ref="X13:X75" si="22">IF(AND(P13&gt;=1.25,P13&lt;=1.5),P13*M13*2,0)</f>
        <v>0</v>
      </c>
      <c r="Y13" s="55">
        <f t="shared" ref="Y13:Y75" si="23">IF(AND(P13&gt;=1.51,P13&lt;=2.5),P13*M13*2,0)</f>
        <v>306.84877000000023</v>
      </c>
      <c r="Z13" s="55">
        <f t="shared" ref="Z13:Z75" si="24">IF(P13&gt;2.51,P13*M13*2,0)</f>
        <v>0</v>
      </c>
      <c r="AA13" s="51">
        <f t="shared" ref="AA13:AA75" si="25">(Q13+$AA$11)*M13</f>
        <v>103.54450000000001</v>
      </c>
      <c r="AB13" s="56" t="s">
        <v>158</v>
      </c>
      <c r="AC13" s="51">
        <f t="shared" ref="AC13:AC75" si="26">M13*$AC$11</f>
        <v>3.5705</v>
      </c>
      <c r="AD13" s="53">
        <f t="shared" si="10"/>
        <v>1</v>
      </c>
      <c r="AE13" s="53">
        <f t="shared" si="11"/>
        <v>0</v>
      </c>
      <c r="AF13" s="53">
        <f t="shared" si="12"/>
        <v>0</v>
      </c>
    </row>
    <row r="14" spans="1:43" ht="15" x14ac:dyDescent="0.25">
      <c r="A14" s="1">
        <v>1</v>
      </c>
      <c r="B14" s="54">
        <v>6</v>
      </c>
      <c r="C14" s="59" t="s">
        <v>402</v>
      </c>
      <c r="D14" s="50" t="s">
        <v>122</v>
      </c>
      <c r="E14" s="68" t="s">
        <v>21</v>
      </c>
      <c r="F14" s="68" t="s">
        <v>21</v>
      </c>
      <c r="G14" s="89">
        <v>3</v>
      </c>
      <c r="H14" s="89">
        <v>4</v>
      </c>
      <c r="I14" s="63">
        <v>273.685</v>
      </c>
      <c r="J14" s="63">
        <v>273.13</v>
      </c>
      <c r="K14" s="63">
        <v>271.69200000000001</v>
      </c>
      <c r="L14" s="63">
        <v>271.322</v>
      </c>
      <c r="M14" s="87">
        <v>73.900000000000006</v>
      </c>
      <c r="N14" s="52">
        <v>150</v>
      </c>
      <c r="O14" s="52">
        <f t="shared" si="13"/>
        <v>2.0429999999999953</v>
      </c>
      <c r="P14" s="52">
        <f t="shared" si="14"/>
        <v>1.9504999999999939</v>
      </c>
      <c r="Q14" s="51">
        <f t="shared" si="15"/>
        <v>0.85</v>
      </c>
      <c r="R14" s="51">
        <f t="shared" si="16"/>
        <v>20.67999125</v>
      </c>
      <c r="S14" s="51">
        <f t="shared" si="17"/>
        <v>94.222500000000011</v>
      </c>
      <c r="T14" s="51">
        <f t="shared" si="18"/>
        <v>28.298157499999618</v>
      </c>
      <c r="U14" s="51">
        <f t="shared" si="19"/>
        <v>0</v>
      </c>
      <c r="V14" s="51">
        <f t="shared" si="20"/>
        <v>0</v>
      </c>
      <c r="W14" s="51">
        <f t="shared" si="21"/>
        <v>121.21539874999962</v>
      </c>
      <c r="X14" s="55">
        <f t="shared" si="22"/>
        <v>0</v>
      </c>
      <c r="Y14" s="55">
        <f t="shared" si="23"/>
        <v>288.28389999999911</v>
      </c>
      <c r="Z14" s="55">
        <f t="shared" si="24"/>
        <v>0</v>
      </c>
      <c r="AA14" s="51">
        <f t="shared" si="25"/>
        <v>99.765000000000015</v>
      </c>
      <c r="AB14" s="56" t="s">
        <v>158</v>
      </c>
      <c r="AC14" s="51">
        <f t="shared" si="26"/>
        <v>3.6950000000000003</v>
      </c>
      <c r="AD14" s="53">
        <f t="shared" si="10"/>
        <v>1</v>
      </c>
      <c r="AE14" s="53">
        <f t="shared" si="11"/>
        <v>0</v>
      </c>
      <c r="AF14" s="53">
        <f t="shared" si="12"/>
        <v>0</v>
      </c>
    </row>
    <row r="15" spans="1:43" ht="15" x14ac:dyDescent="0.25">
      <c r="A15" s="1">
        <v>1</v>
      </c>
      <c r="B15" s="54">
        <v>6</v>
      </c>
      <c r="C15" s="59" t="s">
        <v>402</v>
      </c>
      <c r="D15" s="50" t="s">
        <v>123</v>
      </c>
      <c r="E15" s="68" t="s">
        <v>21</v>
      </c>
      <c r="F15" s="68" t="s">
        <v>21</v>
      </c>
      <c r="G15" s="89">
        <v>4</v>
      </c>
      <c r="H15" s="89">
        <v>5</v>
      </c>
      <c r="I15" s="63">
        <v>273.13</v>
      </c>
      <c r="J15" s="63">
        <v>272.71800000000002</v>
      </c>
      <c r="K15" s="63">
        <v>271.322</v>
      </c>
      <c r="L15" s="63">
        <v>271.07499999999999</v>
      </c>
      <c r="M15" s="87">
        <v>49.55</v>
      </c>
      <c r="N15" s="52">
        <v>150</v>
      </c>
      <c r="O15" s="52">
        <f t="shared" si="13"/>
        <v>1.8579999999999928</v>
      </c>
      <c r="P15" s="52">
        <f t="shared" si="14"/>
        <v>1.775500000000011</v>
      </c>
      <c r="Q15" s="51">
        <f t="shared" si="15"/>
        <v>0.85</v>
      </c>
      <c r="R15" s="51">
        <f t="shared" si="16"/>
        <v>13.865948124999999</v>
      </c>
      <c r="S15" s="51">
        <f t="shared" si="17"/>
        <v>63.176249999999996</v>
      </c>
      <c r="T15" s="51">
        <f t="shared" si="18"/>
        <v>11.60337125000046</v>
      </c>
      <c r="U15" s="51">
        <f t="shared" si="19"/>
        <v>0</v>
      </c>
      <c r="V15" s="51">
        <f t="shared" si="20"/>
        <v>0</v>
      </c>
      <c r="W15" s="51">
        <f t="shared" si="21"/>
        <v>73.904444375000466</v>
      </c>
      <c r="X15" s="55">
        <f t="shared" si="22"/>
        <v>0</v>
      </c>
      <c r="Y15" s="55">
        <f t="shared" si="23"/>
        <v>175.95205000000107</v>
      </c>
      <c r="Z15" s="55">
        <f t="shared" si="24"/>
        <v>0</v>
      </c>
      <c r="AA15" s="51">
        <f t="shared" si="25"/>
        <v>66.892499999999998</v>
      </c>
      <c r="AB15" s="56" t="s">
        <v>158</v>
      </c>
      <c r="AC15" s="51">
        <f t="shared" si="26"/>
        <v>2.4775</v>
      </c>
      <c r="AD15" s="53">
        <f t="shared" si="10"/>
        <v>1</v>
      </c>
      <c r="AE15" s="53">
        <f t="shared" si="11"/>
        <v>0</v>
      </c>
      <c r="AF15" s="53">
        <f t="shared" si="12"/>
        <v>0</v>
      </c>
    </row>
    <row r="16" spans="1:43" ht="15" x14ac:dyDescent="0.25">
      <c r="A16" s="1">
        <v>1</v>
      </c>
      <c r="B16" s="54">
        <v>6</v>
      </c>
      <c r="C16" s="59" t="s">
        <v>402</v>
      </c>
      <c r="D16" s="50" t="s">
        <v>124</v>
      </c>
      <c r="E16" s="68" t="s">
        <v>21</v>
      </c>
      <c r="F16" s="68" t="s">
        <v>128</v>
      </c>
      <c r="G16" s="89">
        <v>5</v>
      </c>
      <c r="H16" s="89">
        <v>6</v>
      </c>
      <c r="I16" s="63">
        <v>272.71800000000002</v>
      </c>
      <c r="J16" s="63">
        <v>272.08199999999999</v>
      </c>
      <c r="K16" s="63">
        <v>271.07499999999999</v>
      </c>
      <c r="L16" s="63">
        <v>270.67200000000003</v>
      </c>
      <c r="M16" s="87">
        <v>80.510000000000005</v>
      </c>
      <c r="N16" s="52">
        <v>150</v>
      </c>
      <c r="O16" s="52">
        <f t="shared" si="13"/>
        <v>1.6930000000000291</v>
      </c>
      <c r="P16" s="52">
        <f t="shared" si="14"/>
        <v>1.5764999999999987</v>
      </c>
      <c r="Q16" s="51">
        <f t="shared" si="15"/>
        <v>0.85</v>
      </c>
      <c r="R16" s="51">
        <f t="shared" si="16"/>
        <v>22.529717125000005</v>
      </c>
      <c r="S16" s="51">
        <f t="shared" si="17"/>
        <v>102.65025000000001</v>
      </c>
      <c r="T16" s="51">
        <f t="shared" si="18"/>
        <v>5.23516274999991</v>
      </c>
      <c r="U16" s="51">
        <f t="shared" si="19"/>
        <v>0</v>
      </c>
      <c r="V16" s="51">
        <f t="shared" si="20"/>
        <v>0</v>
      </c>
      <c r="W16" s="51">
        <f t="shared" si="21"/>
        <v>106.46340487499992</v>
      </c>
      <c r="X16" s="55">
        <f t="shared" si="22"/>
        <v>0</v>
      </c>
      <c r="Y16" s="55">
        <f t="shared" si="23"/>
        <v>253.8480299999998</v>
      </c>
      <c r="Z16" s="55">
        <f t="shared" si="24"/>
        <v>0</v>
      </c>
      <c r="AA16" s="51">
        <f t="shared" si="25"/>
        <v>108.68850000000002</v>
      </c>
      <c r="AB16" s="56" t="s">
        <v>158</v>
      </c>
      <c r="AC16" s="51">
        <f t="shared" si="26"/>
        <v>4.0255000000000001</v>
      </c>
      <c r="AD16" s="53">
        <f t="shared" si="10"/>
        <v>1</v>
      </c>
      <c r="AE16" s="53">
        <f t="shared" si="11"/>
        <v>0</v>
      </c>
      <c r="AF16" s="53">
        <f t="shared" si="12"/>
        <v>0</v>
      </c>
    </row>
    <row r="17" spans="1:32" ht="15" x14ac:dyDescent="0.25">
      <c r="A17" s="1">
        <v>1</v>
      </c>
      <c r="B17" s="54">
        <v>6</v>
      </c>
      <c r="C17" s="59" t="s">
        <v>402</v>
      </c>
      <c r="D17" s="50" t="s">
        <v>125</v>
      </c>
      <c r="E17" s="68" t="s">
        <v>128</v>
      </c>
      <c r="F17" s="68" t="s">
        <v>128</v>
      </c>
      <c r="G17" s="89">
        <v>6</v>
      </c>
      <c r="H17" s="89">
        <v>7</v>
      </c>
      <c r="I17" s="63">
        <v>272.08199999999999</v>
      </c>
      <c r="J17" s="63">
        <v>271.74299999999999</v>
      </c>
      <c r="K17" s="63">
        <v>270.67200000000003</v>
      </c>
      <c r="L17" s="63">
        <v>270.45400000000001</v>
      </c>
      <c r="M17" s="87">
        <v>43.71</v>
      </c>
      <c r="N17" s="52">
        <v>150</v>
      </c>
      <c r="O17" s="52">
        <f t="shared" si="13"/>
        <v>1.4599999999999682</v>
      </c>
      <c r="P17" s="52">
        <f t="shared" si="14"/>
        <v>1.3994999999999778</v>
      </c>
      <c r="Q17" s="51">
        <f t="shared" si="15"/>
        <v>0.75</v>
      </c>
      <c r="R17" s="51">
        <f t="shared" si="16"/>
        <v>10.701847125</v>
      </c>
      <c r="S17" s="51">
        <f t="shared" si="17"/>
        <v>45.879108749999268</v>
      </c>
      <c r="T17" s="51">
        <f t="shared" si="18"/>
        <v>0</v>
      </c>
      <c r="U17" s="51">
        <f t="shared" si="19"/>
        <v>0</v>
      </c>
      <c r="V17" s="51">
        <f t="shared" si="20"/>
        <v>0</v>
      </c>
      <c r="W17" s="51">
        <f t="shared" si="21"/>
        <v>45.107080874999269</v>
      </c>
      <c r="X17" s="55">
        <f t="shared" si="22"/>
        <v>122.34428999999805</v>
      </c>
      <c r="Y17" s="55">
        <f t="shared" si="23"/>
        <v>0</v>
      </c>
      <c r="Z17" s="55">
        <f t="shared" si="24"/>
        <v>0</v>
      </c>
      <c r="AA17" s="51">
        <f t="shared" si="25"/>
        <v>54.637500000000003</v>
      </c>
      <c r="AB17" s="56" t="s">
        <v>158</v>
      </c>
      <c r="AC17" s="51">
        <f t="shared" si="26"/>
        <v>2.1855000000000002</v>
      </c>
      <c r="AD17" s="53">
        <f t="shared" si="10"/>
        <v>1</v>
      </c>
      <c r="AE17" s="53">
        <f t="shared" si="11"/>
        <v>0</v>
      </c>
      <c r="AF17" s="53">
        <f t="shared" si="12"/>
        <v>0</v>
      </c>
    </row>
    <row r="18" spans="1:32" ht="15" x14ac:dyDescent="0.25">
      <c r="A18" s="1">
        <v>1</v>
      </c>
      <c r="B18" s="54">
        <v>6</v>
      </c>
      <c r="C18" s="59" t="s">
        <v>402</v>
      </c>
      <c r="D18" s="50" t="s">
        <v>126</v>
      </c>
      <c r="E18" s="68" t="s">
        <v>128</v>
      </c>
      <c r="F18" s="68" t="s">
        <v>128</v>
      </c>
      <c r="G18" s="89">
        <v>7</v>
      </c>
      <c r="H18" s="89">
        <v>8</v>
      </c>
      <c r="I18" s="63">
        <v>271.74299999999999</v>
      </c>
      <c r="J18" s="63">
        <v>271.339</v>
      </c>
      <c r="K18" s="63">
        <v>270.45400000000001</v>
      </c>
      <c r="L18" s="63">
        <v>270.18900000000002</v>
      </c>
      <c r="M18" s="87">
        <v>40.5</v>
      </c>
      <c r="N18" s="52">
        <v>150</v>
      </c>
      <c r="O18" s="52">
        <f t="shared" si="13"/>
        <v>1.3389999999999873</v>
      </c>
      <c r="P18" s="52">
        <f t="shared" si="14"/>
        <v>1.2694999999999823</v>
      </c>
      <c r="Q18" s="51">
        <f t="shared" si="15"/>
        <v>0.75</v>
      </c>
      <c r="R18" s="51">
        <f t="shared" si="16"/>
        <v>9.9159187499999994</v>
      </c>
      <c r="S18" s="51">
        <f t="shared" si="17"/>
        <v>38.561062499999466</v>
      </c>
      <c r="T18" s="51">
        <f t="shared" si="18"/>
        <v>0</v>
      </c>
      <c r="U18" s="51">
        <f t="shared" si="19"/>
        <v>0</v>
      </c>
      <c r="V18" s="51">
        <f t="shared" si="20"/>
        <v>0</v>
      </c>
      <c r="W18" s="51">
        <f t="shared" si="21"/>
        <v>37.845731249999467</v>
      </c>
      <c r="X18" s="55">
        <f t="shared" si="22"/>
        <v>102.82949999999856</v>
      </c>
      <c r="Y18" s="55">
        <f t="shared" si="23"/>
        <v>0</v>
      </c>
      <c r="Z18" s="55">
        <f t="shared" si="24"/>
        <v>0</v>
      </c>
      <c r="AA18" s="51">
        <f t="shared" si="25"/>
        <v>50.625</v>
      </c>
      <c r="AB18" s="56" t="s">
        <v>158</v>
      </c>
      <c r="AC18" s="51">
        <f t="shared" si="26"/>
        <v>2.0249999999999999</v>
      </c>
      <c r="AD18" s="53">
        <f t="shared" si="10"/>
        <v>1</v>
      </c>
      <c r="AE18" s="53">
        <f t="shared" si="11"/>
        <v>0</v>
      </c>
      <c r="AF18" s="53">
        <f t="shared" si="12"/>
        <v>0</v>
      </c>
    </row>
    <row r="19" spans="1:32" ht="15" x14ac:dyDescent="0.25">
      <c r="A19" s="1">
        <v>1</v>
      </c>
      <c r="B19" s="54">
        <v>6</v>
      </c>
      <c r="C19" s="59" t="s">
        <v>403</v>
      </c>
      <c r="D19" s="50" t="s">
        <v>127</v>
      </c>
      <c r="E19" s="68" t="s">
        <v>128</v>
      </c>
      <c r="F19" s="68" t="s">
        <v>128</v>
      </c>
      <c r="G19" s="89">
        <v>8</v>
      </c>
      <c r="H19" s="89">
        <v>9</v>
      </c>
      <c r="I19" s="63">
        <v>271.339</v>
      </c>
      <c r="J19" s="63">
        <v>270.88900000000001</v>
      </c>
      <c r="K19" s="63">
        <v>270.18900000000002</v>
      </c>
      <c r="L19" s="63">
        <v>269.73899999999998</v>
      </c>
      <c r="M19" s="87">
        <v>61.49</v>
      </c>
      <c r="N19" s="52">
        <v>150</v>
      </c>
      <c r="O19" s="52">
        <f t="shared" si="13"/>
        <v>1.1499999999999773</v>
      </c>
      <c r="P19" s="52">
        <f t="shared" si="14"/>
        <v>1.1500000000000057</v>
      </c>
      <c r="Q19" s="51">
        <f t="shared" si="15"/>
        <v>0.75</v>
      </c>
      <c r="R19" s="51">
        <f t="shared" si="16"/>
        <v>15.055057874999999</v>
      </c>
      <c r="S19" s="51">
        <f t="shared" si="17"/>
        <v>53.035125000000264</v>
      </c>
      <c r="T19" s="51">
        <f t="shared" si="18"/>
        <v>0</v>
      </c>
      <c r="U19" s="51">
        <f t="shared" si="19"/>
        <v>0</v>
      </c>
      <c r="V19" s="51">
        <f t="shared" si="20"/>
        <v>0</v>
      </c>
      <c r="W19" s="51">
        <f t="shared" si="21"/>
        <v>51.949057875000264</v>
      </c>
      <c r="X19" s="55">
        <f t="shared" si="22"/>
        <v>0</v>
      </c>
      <c r="Y19" s="55">
        <f t="shared" si="23"/>
        <v>0</v>
      </c>
      <c r="Z19" s="55">
        <f t="shared" si="24"/>
        <v>0</v>
      </c>
      <c r="AA19" s="51">
        <f t="shared" si="25"/>
        <v>76.862499999999997</v>
      </c>
      <c r="AB19" s="56" t="s">
        <v>226</v>
      </c>
      <c r="AC19" s="51">
        <f t="shared" si="26"/>
        <v>3.0745000000000005</v>
      </c>
      <c r="AD19" s="53">
        <f t="shared" si="10"/>
        <v>1</v>
      </c>
      <c r="AE19" s="53">
        <f t="shared" si="11"/>
        <v>0</v>
      </c>
      <c r="AF19" s="53">
        <f t="shared" si="12"/>
        <v>0</v>
      </c>
    </row>
    <row r="20" spans="1:32" ht="15" x14ac:dyDescent="0.25">
      <c r="A20" s="1">
        <v>1</v>
      </c>
      <c r="B20" s="54">
        <v>6</v>
      </c>
      <c r="C20" s="59" t="s">
        <v>403</v>
      </c>
      <c r="D20" s="50" t="s">
        <v>203</v>
      </c>
      <c r="E20" s="68" t="s">
        <v>128</v>
      </c>
      <c r="F20" s="68" t="s">
        <v>128</v>
      </c>
      <c r="G20" s="89">
        <v>9</v>
      </c>
      <c r="H20" s="89">
        <v>10</v>
      </c>
      <c r="I20" s="63">
        <v>270.88900000000001</v>
      </c>
      <c r="J20" s="63">
        <v>270.63200000000001</v>
      </c>
      <c r="K20" s="63">
        <v>269.73899999999998</v>
      </c>
      <c r="L20" s="63">
        <v>269.46600000000001</v>
      </c>
      <c r="M20" s="87">
        <v>54.6</v>
      </c>
      <c r="N20" s="52">
        <v>150</v>
      </c>
      <c r="O20" s="52">
        <f t="shared" si="13"/>
        <v>1.1500000000000341</v>
      </c>
      <c r="P20" s="52">
        <f t="shared" si="14"/>
        <v>1.1580000000000155</v>
      </c>
      <c r="Q20" s="51">
        <f t="shared" si="15"/>
        <v>0.75</v>
      </c>
      <c r="R20" s="51">
        <f t="shared" si="16"/>
        <v>13.368127500000002</v>
      </c>
      <c r="S20" s="51">
        <f t="shared" si="17"/>
        <v>47.420100000000637</v>
      </c>
      <c r="T20" s="51">
        <f t="shared" si="18"/>
        <v>0</v>
      </c>
      <c r="U20" s="51">
        <f t="shared" si="19"/>
        <v>0</v>
      </c>
      <c r="V20" s="51">
        <f t="shared" si="20"/>
        <v>0</v>
      </c>
      <c r="W20" s="51">
        <f t="shared" si="21"/>
        <v>46.455727500000634</v>
      </c>
      <c r="X20" s="55">
        <f t="shared" si="22"/>
        <v>0</v>
      </c>
      <c r="Y20" s="55">
        <f t="shared" si="23"/>
        <v>0</v>
      </c>
      <c r="Z20" s="55">
        <f t="shared" si="24"/>
        <v>0</v>
      </c>
      <c r="AA20" s="51">
        <f t="shared" si="25"/>
        <v>68.25</v>
      </c>
      <c r="AB20" s="56" t="s">
        <v>226</v>
      </c>
      <c r="AC20" s="51">
        <f t="shared" si="26"/>
        <v>2.7300000000000004</v>
      </c>
      <c r="AD20" s="53">
        <f t="shared" si="10"/>
        <v>1</v>
      </c>
      <c r="AE20" s="53">
        <f t="shared" si="11"/>
        <v>0</v>
      </c>
      <c r="AF20" s="53">
        <f t="shared" si="12"/>
        <v>0</v>
      </c>
    </row>
    <row r="21" spans="1:32" ht="15" x14ac:dyDescent="0.25">
      <c r="A21" s="1">
        <v>1</v>
      </c>
      <c r="B21" s="54">
        <v>6</v>
      </c>
      <c r="C21" s="59" t="s">
        <v>403</v>
      </c>
      <c r="D21" s="50" t="s">
        <v>204</v>
      </c>
      <c r="E21" s="68" t="s">
        <v>128</v>
      </c>
      <c r="F21" s="68" t="s">
        <v>128</v>
      </c>
      <c r="G21" s="89">
        <v>10</v>
      </c>
      <c r="H21" s="89">
        <v>11</v>
      </c>
      <c r="I21" s="63">
        <v>270.63200000000001</v>
      </c>
      <c r="J21" s="63">
        <v>270.03500000000003</v>
      </c>
      <c r="K21" s="63">
        <v>269.46600000000001</v>
      </c>
      <c r="L21" s="63">
        <v>268.69400000000002</v>
      </c>
      <c r="M21" s="87">
        <v>65.84</v>
      </c>
      <c r="N21" s="52">
        <v>150</v>
      </c>
      <c r="O21" s="52">
        <f t="shared" si="13"/>
        <v>1.1659999999999968</v>
      </c>
      <c r="P21" s="52">
        <f t="shared" si="14"/>
        <v>1.2535000000000025</v>
      </c>
      <c r="Q21" s="51">
        <f t="shared" si="15"/>
        <v>0.75</v>
      </c>
      <c r="R21" s="51">
        <f t="shared" si="16"/>
        <v>16.120101000000002</v>
      </c>
      <c r="S21" s="51">
        <f t="shared" si="17"/>
        <v>61.897830000000127</v>
      </c>
      <c r="T21" s="51">
        <f t="shared" si="18"/>
        <v>0</v>
      </c>
      <c r="U21" s="51">
        <f t="shared" si="19"/>
        <v>0</v>
      </c>
      <c r="V21" s="51">
        <f t="shared" si="20"/>
        <v>0</v>
      </c>
      <c r="W21" s="51">
        <f t="shared" si="21"/>
        <v>60.734931000000124</v>
      </c>
      <c r="X21" s="55">
        <f t="shared" si="22"/>
        <v>165.06088000000034</v>
      </c>
      <c r="Y21" s="55">
        <f t="shared" si="23"/>
        <v>0</v>
      </c>
      <c r="Z21" s="55">
        <f t="shared" si="24"/>
        <v>0</v>
      </c>
      <c r="AA21" s="51">
        <f t="shared" si="25"/>
        <v>82.300000000000011</v>
      </c>
      <c r="AB21" s="56" t="s">
        <v>226</v>
      </c>
      <c r="AC21" s="51">
        <f t="shared" si="26"/>
        <v>3.2920000000000003</v>
      </c>
      <c r="AD21" s="53">
        <f t="shared" si="10"/>
        <v>1</v>
      </c>
      <c r="AE21" s="53">
        <f t="shared" si="11"/>
        <v>0</v>
      </c>
      <c r="AF21" s="53">
        <f t="shared" si="12"/>
        <v>0</v>
      </c>
    </row>
    <row r="22" spans="1:32" ht="15" x14ac:dyDescent="0.25">
      <c r="A22" s="1">
        <v>1</v>
      </c>
      <c r="B22" s="54">
        <v>6</v>
      </c>
      <c r="C22" s="59" t="s">
        <v>403</v>
      </c>
      <c r="D22" s="50" t="s">
        <v>211</v>
      </c>
      <c r="E22" s="68" t="s">
        <v>128</v>
      </c>
      <c r="F22" s="68" t="s">
        <v>21</v>
      </c>
      <c r="G22" s="89">
        <v>11</v>
      </c>
      <c r="H22" s="89">
        <v>12</v>
      </c>
      <c r="I22" s="63">
        <v>270.03500000000003</v>
      </c>
      <c r="J22" s="63">
        <v>270.16500000000002</v>
      </c>
      <c r="K22" s="63">
        <v>268.69400000000002</v>
      </c>
      <c r="L22" s="63">
        <v>268.40199999999999</v>
      </c>
      <c r="M22" s="87">
        <v>58.33</v>
      </c>
      <c r="N22" s="52">
        <v>150</v>
      </c>
      <c r="O22" s="52">
        <f t="shared" si="13"/>
        <v>1.3410000000000082</v>
      </c>
      <c r="P22" s="52">
        <f t="shared" si="14"/>
        <v>1.5520000000000209</v>
      </c>
      <c r="Q22" s="51">
        <f t="shared" si="15"/>
        <v>0.85</v>
      </c>
      <c r="R22" s="51">
        <f t="shared" si="16"/>
        <v>16.322921375</v>
      </c>
      <c r="S22" s="51">
        <f t="shared" si="17"/>
        <v>74.370750000000001</v>
      </c>
      <c r="T22" s="51">
        <f t="shared" si="18"/>
        <v>2.578186000001037</v>
      </c>
      <c r="U22" s="51">
        <f t="shared" si="19"/>
        <v>0</v>
      </c>
      <c r="V22" s="51">
        <f t="shared" si="20"/>
        <v>0</v>
      </c>
      <c r="W22" s="51">
        <f t="shared" si="21"/>
        <v>75.91868237500104</v>
      </c>
      <c r="X22" s="55">
        <f t="shared" si="22"/>
        <v>0</v>
      </c>
      <c r="Y22" s="55">
        <f t="shared" si="23"/>
        <v>181.05632000000244</v>
      </c>
      <c r="Z22" s="55">
        <f t="shared" si="24"/>
        <v>0</v>
      </c>
      <c r="AA22" s="51">
        <f t="shared" si="25"/>
        <v>78.745500000000007</v>
      </c>
      <c r="AB22" s="56" t="s">
        <v>226</v>
      </c>
      <c r="AC22" s="51">
        <f t="shared" si="26"/>
        <v>2.9165000000000001</v>
      </c>
      <c r="AD22" s="53">
        <f t="shared" si="10"/>
        <v>1</v>
      </c>
      <c r="AE22" s="53">
        <f t="shared" si="11"/>
        <v>0</v>
      </c>
      <c r="AF22" s="53">
        <f t="shared" si="12"/>
        <v>0</v>
      </c>
    </row>
    <row r="23" spans="1:32" ht="15" x14ac:dyDescent="0.25">
      <c r="A23" s="1">
        <v>1</v>
      </c>
      <c r="B23" s="54">
        <v>6</v>
      </c>
      <c r="C23" s="59" t="s">
        <v>406</v>
      </c>
      <c r="D23" s="50" t="s">
        <v>212</v>
      </c>
      <c r="E23" s="68" t="s">
        <v>21</v>
      </c>
      <c r="F23" s="68" t="s">
        <v>128</v>
      </c>
      <c r="G23" s="89">
        <v>12</v>
      </c>
      <c r="H23" s="89">
        <v>13</v>
      </c>
      <c r="I23" s="63">
        <v>270.16500000000002</v>
      </c>
      <c r="J23" s="63">
        <v>269.67399999999998</v>
      </c>
      <c r="K23" s="63">
        <v>268.40199999999999</v>
      </c>
      <c r="L23" s="63">
        <v>268.10300000000001</v>
      </c>
      <c r="M23" s="87">
        <v>59.91</v>
      </c>
      <c r="N23" s="52">
        <v>150</v>
      </c>
      <c r="O23" s="52">
        <f t="shared" si="13"/>
        <v>1.7630000000000337</v>
      </c>
      <c r="P23" s="52">
        <f t="shared" si="14"/>
        <v>1.6670000000000016</v>
      </c>
      <c r="Q23" s="51">
        <f t="shared" si="15"/>
        <v>0.85</v>
      </c>
      <c r="R23" s="51">
        <f t="shared" si="16"/>
        <v>16.765064625000001</v>
      </c>
      <c r="S23" s="51">
        <f t="shared" si="17"/>
        <v>76.385249999999999</v>
      </c>
      <c r="T23" s="51">
        <f t="shared" si="18"/>
        <v>8.5042245000000811</v>
      </c>
      <c r="U23" s="51">
        <f t="shared" si="19"/>
        <v>0</v>
      </c>
      <c r="V23" s="51">
        <f t="shared" si="20"/>
        <v>0</v>
      </c>
      <c r="W23" s="51">
        <f t="shared" si="21"/>
        <v>83.831314125000077</v>
      </c>
      <c r="X23" s="55">
        <f t="shared" si="22"/>
        <v>0</v>
      </c>
      <c r="Y23" s="55">
        <f t="shared" si="23"/>
        <v>199.73994000000019</v>
      </c>
      <c r="Z23" s="55">
        <f t="shared" si="24"/>
        <v>0</v>
      </c>
      <c r="AA23" s="51">
        <f t="shared" si="25"/>
        <v>80.878500000000003</v>
      </c>
      <c r="AB23" s="56" t="s">
        <v>226</v>
      </c>
      <c r="AC23" s="51">
        <f t="shared" si="26"/>
        <v>2.9954999999999998</v>
      </c>
      <c r="AD23" s="53">
        <f t="shared" si="10"/>
        <v>1</v>
      </c>
      <c r="AE23" s="53">
        <f t="shared" si="11"/>
        <v>0</v>
      </c>
      <c r="AF23" s="53">
        <f t="shared" si="12"/>
        <v>0</v>
      </c>
    </row>
    <row r="24" spans="1:32" ht="15" x14ac:dyDescent="0.25">
      <c r="A24" s="1">
        <v>1</v>
      </c>
      <c r="B24" s="54">
        <v>6</v>
      </c>
      <c r="C24" s="59" t="s">
        <v>406</v>
      </c>
      <c r="D24" s="50" t="s">
        <v>213</v>
      </c>
      <c r="E24" s="68" t="s">
        <v>128</v>
      </c>
      <c r="F24" s="68" t="s">
        <v>128</v>
      </c>
      <c r="G24" s="89">
        <v>13</v>
      </c>
      <c r="H24" s="89">
        <v>14</v>
      </c>
      <c r="I24" s="63">
        <v>269.67399999999998</v>
      </c>
      <c r="J24" s="63">
        <v>269.01100000000002</v>
      </c>
      <c r="K24" s="63">
        <v>268.10300000000001</v>
      </c>
      <c r="L24" s="63">
        <v>267.80799999999999</v>
      </c>
      <c r="M24" s="87">
        <v>58.99</v>
      </c>
      <c r="N24" s="52">
        <v>150</v>
      </c>
      <c r="O24" s="52">
        <f t="shared" si="13"/>
        <v>1.5709999999999695</v>
      </c>
      <c r="P24" s="52">
        <f t="shared" si="14"/>
        <v>1.3870000000000005</v>
      </c>
      <c r="Q24" s="51">
        <f t="shared" si="15"/>
        <v>0.75</v>
      </c>
      <c r="R24" s="51">
        <f t="shared" si="16"/>
        <v>14.442964125</v>
      </c>
      <c r="S24" s="51">
        <f t="shared" si="17"/>
        <v>61.364347500000022</v>
      </c>
      <c r="T24" s="51">
        <f t="shared" si="18"/>
        <v>0</v>
      </c>
      <c r="U24" s="51">
        <f t="shared" si="19"/>
        <v>0</v>
      </c>
      <c r="V24" s="51">
        <f t="shared" si="20"/>
        <v>0</v>
      </c>
      <c r="W24" s="51">
        <f t="shared" si="21"/>
        <v>60.322436625000023</v>
      </c>
      <c r="X24" s="55">
        <f t="shared" si="22"/>
        <v>163.63826000000006</v>
      </c>
      <c r="Y24" s="55">
        <f t="shared" si="23"/>
        <v>0</v>
      </c>
      <c r="Z24" s="55">
        <f t="shared" si="24"/>
        <v>0</v>
      </c>
      <c r="AA24" s="51">
        <f t="shared" si="25"/>
        <v>73.737499999999997</v>
      </c>
      <c r="AB24" s="56" t="s">
        <v>226</v>
      </c>
      <c r="AC24" s="51">
        <f t="shared" si="26"/>
        <v>2.9495000000000005</v>
      </c>
      <c r="AD24" s="53">
        <f t="shared" si="10"/>
        <v>1</v>
      </c>
      <c r="AE24" s="53">
        <f t="shared" si="11"/>
        <v>0</v>
      </c>
      <c r="AF24" s="53">
        <f t="shared" si="12"/>
        <v>0</v>
      </c>
    </row>
    <row r="25" spans="1:32" ht="15" x14ac:dyDescent="0.25">
      <c r="A25" s="1">
        <v>1</v>
      </c>
      <c r="B25" s="54">
        <v>6</v>
      </c>
      <c r="C25" s="59" t="s">
        <v>406</v>
      </c>
      <c r="D25" s="50" t="s">
        <v>214</v>
      </c>
      <c r="E25" s="68" t="s">
        <v>128</v>
      </c>
      <c r="F25" s="68" t="s">
        <v>128</v>
      </c>
      <c r="G25" s="89">
        <v>14</v>
      </c>
      <c r="H25" s="89">
        <v>15</v>
      </c>
      <c r="I25" s="63">
        <v>269.01100000000002</v>
      </c>
      <c r="J25" s="63">
        <v>268.37400000000002</v>
      </c>
      <c r="K25" s="63">
        <v>267.80799999999999</v>
      </c>
      <c r="L25" s="63">
        <v>267.22399999999999</v>
      </c>
      <c r="M25" s="87">
        <v>61.2</v>
      </c>
      <c r="N25" s="52">
        <v>150</v>
      </c>
      <c r="O25" s="52">
        <f t="shared" si="13"/>
        <v>1.2030000000000314</v>
      </c>
      <c r="P25" s="52">
        <f t="shared" si="14"/>
        <v>1.1765000000000327</v>
      </c>
      <c r="Q25" s="51">
        <f t="shared" si="15"/>
        <v>0.75</v>
      </c>
      <c r="R25" s="51">
        <f t="shared" si="16"/>
        <v>14.984055000000001</v>
      </c>
      <c r="S25" s="51">
        <f t="shared" si="17"/>
        <v>54.001350000001509</v>
      </c>
      <c r="T25" s="51">
        <f t="shared" si="18"/>
        <v>0</v>
      </c>
      <c r="U25" s="51">
        <f t="shared" si="19"/>
        <v>0</v>
      </c>
      <c r="V25" s="51">
        <f t="shared" si="20"/>
        <v>0</v>
      </c>
      <c r="W25" s="51">
        <f t="shared" si="21"/>
        <v>52.920405000001509</v>
      </c>
      <c r="X25" s="55">
        <f t="shared" si="22"/>
        <v>0</v>
      </c>
      <c r="Y25" s="55">
        <f t="shared" si="23"/>
        <v>0</v>
      </c>
      <c r="Z25" s="55">
        <f t="shared" si="24"/>
        <v>0</v>
      </c>
      <c r="AA25" s="51">
        <f t="shared" si="25"/>
        <v>76.5</v>
      </c>
      <c r="AB25" s="56" t="s">
        <v>226</v>
      </c>
      <c r="AC25" s="51">
        <f t="shared" si="26"/>
        <v>3.0600000000000005</v>
      </c>
      <c r="AD25" s="53">
        <f t="shared" si="10"/>
        <v>1</v>
      </c>
      <c r="AE25" s="53">
        <f t="shared" si="11"/>
        <v>0</v>
      </c>
      <c r="AF25" s="53">
        <f t="shared" si="12"/>
        <v>0</v>
      </c>
    </row>
    <row r="26" spans="1:32" ht="15" x14ac:dyDescent="0.25">
      <c r="A26" s="1">
        <v>1</v>
      </c>
      <c r="B26" s="54">
        <v>6</v>
      </c>
      <c r="C26" s="59" t="s">
        <v>406</v>
      </c>
      <c r="D26" s="50" t="s">
        <v>215</v>
      </c>
      <c r="E26" s="68" t="s">
        <v>128</v>
      </c>
      <c r="F26" s="68" t="s">
        <v>21</v>
      </c>
      <c r="G26" s="89">
        <v>15</v>
      </c>
      <c r="H26" s="89">
        <v>16</v>
      </c>
      <c r="I26" s="63">
        <v>268.37400000000002</v>
      </c>
      <c r="J26" s="63">
        <v>267.76</v>
      </c>
      <c r="K26" s="63">
        <v>267.22399999999999</v>
      </c>
      <c r="L26" s="63">
        <v>266.495</v>
      </c>
      <c r="M26" s="87">
        <v>58.96</v>
      </c>
      <c r="N26" s="52">
        <v>150</v>
      </c>
      <c r="O26" s="52">
        <f t="shared" si="13"/>
        <v>1.1500000000000341</v>
      </c>
      <c r="P26" s="52">
        <f t="shared" si="14"/>
        <v>1.2075000000000102</v>
      </c>
      <c r="Q26" s="51">
        <f t="shared" si="15"/>
        <v>0.75</v>
      </c>
      <c r="R26" s="51">
        <f t="shared" si="16"/>
        <v>14.435618999999999</v>
      </c>
      <c r="S26" s="51">
        <f t="shared" si="17"/>
        <v>53.395650000000451</v>
      </c>
      <c r="T26" s="51">
        <f t="shared" si="18"/>
        <v>0</v>
      </c>
      <c r="U26" s="51">
        <f t="shared" si="19"/>
        <v>0</v>
      </c>
      <c r="V26" s="51">
        <f t="shared" si="20"/>
        <v>0</v>
      </c>
      <c r="W26" s="51">
        <f t="shared" si="21"/>
        <v>52.35426900000045</v>
      </c>
      <c r="X26" s="55">
        <f t="shared" si="22"/>
        <v>0</v>
      </c>
      <c r="Y26" s="55">
        <f t="shared" si="23"/>
        <v>0</v>
      </c>
      <c r="Z26" s="55">
        <f t="shared" si="24"/>
        <v>0</v>
      </c>
      <c r="AA26" s="51">
        <f t="shared" si="25"/>
        <v>73.7</v>
      </c>
      <c r="AB26" s="56" t="s">
        <v>226</v>
      </c>
      <c r="AC26" s="51">
        <f t="shared" si="26"/>
        <v>2.9480000000000004</v>
      </c>
      <c r="AD26" s="53">
        <f t="shared" si="10"/>
        <v>1</v>
      </c>
      <c r="AE26" s="53">
        <f t="shared" si="11"/>
        <v>0</v>
      </c>
      <c r="AF26" s="53">
        <f t="shared" si="12"/>
        <v>0</v>
      </c>
    </row>
    <row r="27" spans="1:32" ht="15" x14ac:dyDescent="0.25">
      <c r="A27" s="1">
        <v>1</v>
      </c>
      <c r="B27" s="54">
        <v>6</v>
      </c>
      <c r="C27" s="59" t="s">
        <v>407</v>
      </c>
      <c r="D27" s="50" t="s">
        <v>216</v>
      </c>
      <c r="E27" s="68" t="s">
        <v>21</v>
      </c>
      <c r="F27" s="68" t="s">
        <v>21</v>
      </c>
      <c r="G27" s="89">
        <v>16</v>
      </c>
      <c r="H27" s="89">
        <v>17</v>
      </c>
      <c r="I27" s="63">
        <v>267.76</v>
      </c>
      <c r="J27" s="63">
        <v>267.33100000000002</v>
      </c>
      <c r="K27" s="63">
        <v>266.495</v>
      </c>
      <c r="L27" s="63">
        <v>266.02</v>
      </c>
      <c r="M27" s="87">
        <v>53.86</v>
      </c>
      <c r="N27" s="52">
        <v>150</v>
      </c>
      <c r="O27" s="52">
        <f t="shared" si="13"/>
        <v>1.2649999999999864</v>
      </c>
      <c r="P27" s="52">
        <f t="shared" si="14"/>
        <v>1.2880000000000109</v>
      </c>
      <c r="Q27" s="51">
        <f t="shared" si="15"/>
        <v>0.75</v>
      </c>
      <c r="R27" s="51">
        <f t="shared" si="16"/>
        <v>13.186947749999998</v>
      </c>
      <c r="S27" s="51">
        <f t="shared" si="17"/>
        <v>52.028760000000439</v>
      </c>
      <c r="T27" s="51">
        <f t="shared" si="18"/>
        <v>0</v>
      </c>
      <c r="U27" s="51">
        <f t="shared" si="19"/>
        <v>0</v>
      </c>
      <c r="V27" s="51">
        <f t="shared" si="20"/>
        <v>0</v>
      </c>
      <c r="W27" s="51">
        <f t="shared" si="21"/>
        <v>51.077457750000441</v>
      </c>
      <c r="X27" s="55">
        <f t="shared" si="22"/>
        <v>138.74336000000116</v>
      </c>
      <c r="Y27" s="55">
        <f t="shared" si="23"/>
        <v>0</v>
      </c>
      <c r="Z27" s="55">
        <f t="shared" si="24"/>
        <v>0</v>
      </c>
      <c r="AA27" s="51">
        <f t="shared" si="25"/>
        <v>67.325000000000003</v>
      </c>
      <c r="AB27" s="56" t="s">
        <v>226</v>
      </c>
      <c r="AC27" s="51">
        <f t="shared" si="26"/>
        <v>2.6930000000000001</v>
      </c>
      <c r="AD27" s="53">
        <f t="shared" si="10"/>
        <v>1</v>
      </c>
      <c r="AE27" s="53">
        <f t="shared" si="11"/>
        <v>0</v>
      </c>
      <c r="AF27" s="53">
        <f t="shared" si="12"/>
        <v>0</v>
      </c>
    </row>
    <row r="28" spans="1:32" ht="15" x14ac:dyDescent="0.25">
      <c r="A28" s="1">
        <v>1</v>
      </c>
      <c r="B28" s="54">
        <v>6</v>
      </c>
      <c r="C28" s="59" t="s">
        <v>407</v>
      </c>
      <c r="D28" s="50" t="s">
        <v>217</v>
      </c>
      <c r="E28" s="68" t="s">
        <v>21</v>
      </c>
      <c r="F28" s="68" t="s">
        <v>128</v>
      </c>
      <c r="G28" s="89">
        <v>17</v>
      </c>
      <c r="H28" s="89">
        <v>18</v>
      </c>
      <c r="I28" s="63">
        <v>267.33100000000002</v>
      </c>
      <c r="J28" s="63">
        <v>266.83499999999998</v>
      </c>
      <c r="K28" s="63">
        <v>266.02</v>
      </c>
      <c r="L28" s="63">
        <v>265.685</v>
      </c>
      <c r="M28" s="87">
        <v>53.29</v>
      </c>
      <c r="N28" s="52">
        <v>150</v>
      </c>
      <c r="O28" s="52">
        <f t="shared" si="13"/>
        <v>1.3110000000000355</v>
      </c>
      <c r="P28" s="52">
        <f t="shared" si="14"/>
        <v>1.2305000000000064</v>
      </c>
      <c r="Q28" s="51">
        <f t="shared" si="15"/>
        <v>0.75</v>
      </c>
      <c r="R28" s="51">
        <f t="shared" si="16"/>
        <v>13.047390375000001</v>
      </c>
      <c r="S28" s="51">
        <f t="shared" si="17"/>
        <v>49.180008750000255</v>
      </c>
      <c r="T28" s="51">
        <f t="shared" si="18"/>
        <v>0</v>
      </c>
      <c r="U28" s="51">
        <f t="shared" si="19"/>
        <v>0</v>
      </c>
      <c r="V28" s="51">
        <f t="shared" si="20"/>
        <v>0</v>
      </c>
      <c r="W28" s="51">
        <f t="shared" si="21"/>
        <v>48.238774125000255</v>
      </c>
      <c r="X28" s="55">
        <f t="shared" si="22"/>
        <v>0</v>
      </c>
      <c r="Y28" s="55">
        <f t="shared" si="23"/>
        <v>0</v>
      </c>
      <c r="Z28" s="55">
        <f t="shared" si="24"/>
        <v>0</v>
      </c>
      <c r="AA28" s="51">
        <f t="shared" si="25"/>
        <v>66.612499999999997</v>
      </c>
      <c r="AB28" s="56" t="s">
        <v>226</v>
      </c>
      <c r="AC28" s="51">
        <f t="shared" si="26"/>
        <v>2.6645000000000003</v>
      </c>
      <c r="AD28" s="53">
        <f t="shared" si="10"/>
        <v>1</v>
      </c>
      <c r="AE28" s="53">
        <f t="shared" si="11"/>
        <v>0</v>
      </c>
      <c r="AF28" s="53">
        <f t="shared" si="12"/>
        <v>0</v>
      </c>
    </row>
    <row r="29" spans="1:32" ht="15" x14ac:dyDescent="0.25">
      <c r="A29" s="1">
        <v>1</v>
      </c>
      <c r="B29" s="54">
        <v>6</v>
      </c>
      <c r="C29" s="59" t="s">
        <v>407</v>
      </c>
      <c r="D29" s="50" t="s">
        <v>218</v>
      </c>
      <c r="E29" s="68" t="s">
        <v>128</v>
      </c>
      <c r="F29" s="68" t="s">
        <v>128</v>
      </c>
      <c r="G29" s="89">
        <v>18</v>
      </c>
      <c r="H29" s="89">
        <v>19</v>
      </c>
      <c r="I29" s="63">
        <v>266.83499999999998</v>
      </c>
      <c r="J29" s="63">
        <v>266.71499999999997</v>
      </c>
      <c r="K29" s="63">
        <v>265.685</v>
      </c>
      <c r="L29" s="63">
        <v>265.45999999999998</v>
      </c>
      <c r="M29" s="87">
        <v>5.37</v>
      </c>
      <c r="N29" s="52">
        <v>150</v>
      </c>
      <c r="O29" s="52">
        <f t="shared" si="13"/>
        <v>1.1499999999999773</v>
      </c>
      <c r="P29" s="52">
        <f t="shared" si="14"/>
        <v>1.2024999999999864</v>
      </c>
      <c r="Q29" s="51">
        <f t="shared" si="15"/>
        <v>0.75</v>
      </c>
      <c r="R29" s="51">
        <f t="shared" si="16"/>
        <v>1.314777375</v>
      </c>
      <c r="S29" s="51">
        <f t="shared" si="17"/>
        <v>4.8430687499999445</v>
      </c>
      <c r="T29" s="51">
        <f t="shared" si="18"/>
        <v>0</v>
      </c>
      <c r="U29" s="51">
        <f t="shared" si="19"/>
        <v>0</v>
      </c>
      <c r="V29" s="51">
        <f t="shared" si="20"/>
        <v>0</v>
      </c>
      <c r="W29" s="51">
        <f t="shared" si="21"/>
        <v>4.7482211249999446</v>
      </c>
      <c r="X29" s="55">
        <f t="shared" si="22"/>
        <v>0</v>
      </c>
      <c r="Y29" s="55">
        <f t="shared" si="23"/>
        <v>0</v>
      </c>
      <c r="Z29" s="55">
        <f t="shared" si="24"/>
        <v>0</v>
      </c>
      <c r="AA29" s="51">
        <f t="shared" si="25"/>
        <v>6.7125000000000004</v>
      </c>
      <c r="AB29" s="56" t="s">
        <v>226</v>
      </c>
      <c r="AC29" s="51">
        <f t="shared" si="26"/>
        <v>0.26850000000000002</v>
      </c>
      <c r="AD29" s="53">
        <f t="shared" si="10"/>
        <v>1</v>
      </c>
      <c r="AE29" s="53">
        <f t="shared" si="11"/>
        <v>0</v>
      </c>
      <c r="AF29" s="53">
        <f t="shared" si="12"/>
        <v>0</v>
      </c>
    </row>
    <row r="30" spans="1:32" ht="15" x14ac:dyDescent="0.25">
      <c r="A30" s="1">
        <v>1</v>
      </c>
      <c r="B30" s="54">
        <v>6</v>
      </c>
      <c r="C30" s="59" t="s">
        <v>407</v>
      </c>
      <c r="D30" s="50" t="s">
        <v>219</v>
      </c>
      <c r="E30" s="68" t="s">
        <v>128</v>
      </c>
      <c r="F30" s="68" t="s">
        <v>21</v>
      </c>
      <c r="G30" s="89">
        <v>19</v>
      </c>
      <c r="H30" s="89">
        <v>20</v>
      </c>
      <c r="I30" s="63">
        <v>266.71499999999997</v>
      </c>
      <c r="J30" s="63">
        <v>266.27999999999997</v>
      </c>
      <c r="K30" s="63">
        <v>265.45999999999998</v>
      </c>
      <c r="L30" s="63">
        <v>264.93700000000001</v>
      </c>
      <c r="M30" s="87">
        <v>72.569999999999993</v>
      </c>
      <c r="N30" s="52">
        <v>150</v>
      </c>
      <c r="O30" s="52">
        <f t="shared" si="13"/>
        <v>1.2549999999999955</v>
      </c>
      <c r="P30" s="52">
        <f t="shared" si="14"/>
        <v>1.2989999999999782</v>
      </c>
      <c r="Q30" s="51">
        <f t="shared" si="15"/>
        <v>0.75</v>
      </c>
      <c r="R30" s="51">
        <f t="shared" si="16"/>
        <v>17.767857374999998</v>
      </c>
      <c r="S30" s="51">
        <f t="shared" si="17"/>
        <v>70.70132249999881</v>
      </c>
      <c r="T30" s="51">
        <f t="shared" si="18"/>
        <v>0</v>
      </c>
      <c r="U30" s="51">
        <f t="shared" si="19"/>
        <v>0</v>
      </c>
      <c r="V30" s="51">
        <f t="shared" si="20"/>
        <v>0</v>
      </c>
      <c r="W30" s="51">
        <f t="shared" si="21"/>
        <v>69.419554874998809</v>
      </c>
      <c r="X30" s="55">
        <f t="shared" si="22"/>
        <v>188.53685999999681</v>
      </c>
      <c r="Y30" s="55">
        <f t="shared" si="23"/>
        <v>0</v>
      </c>
      <c r="Z30" s="55">
        <f t="shared" si="24"/>
        <v>0</v>
      </c>
      <c r="AA30" s="51">
        <f t="shared" si="25"/>
        <v>90.712499999999991</v>
      </c>
      <c r="AB30" s="56" t="s">
        <v>226</v>
      </c>
      <c r="AC30" s="51">
        <f t="shared" si="26"/>
        <v>3.6284999999999998</v>
      </c>
      <c r="AD30" s="53">
        <f t="shared" si="10"/>
        <v>1</v>
      </c>
      <c r="AE30" s="53">
        <f t="shared" si="11"/>
        <v>0</v>
      </c>
      <c r="AF30" s="53">
        <f t="shared" si="12"/>
        <v>0</v>
      </c>
    </row>
    <row r="31" spans="1:32" ht="15" x14ac:dyDescent="0.25">
      <c r="A31" s="1">
        <v>1</v>
      </c>
      <c r="B31" s="54">
        <v>6</v>
      </c>
      <c r="C31" s="59" t="s">
        <v>407</v>
      </c>
      <c r="D31" s="50" t="s">
        <v>220</v>
      </c>
      <c r="E31" s="68" t="s">
        <v>21</v>
      </c>
      <c r="F31" s="68" t="s">
        <v>21</v>
      </c>
      <c r="G31" s="89">
        <v>20</v>
      </c>
      <c r="H31" s="89">
        <v>21</v>
      </c>
      <c r="I31" s="63">
        <v>266.27999999999997</v>
      </c>
      <c r="J31" s="63">
        <v>265.29899999999998</v>
      </c>
      <c r="K31" s="63">
        <v>264.93700000000001</v>
      </c>
      <c r="L31" s="63">
        <v>264.149</v>
      </c>
      <c r="M31" s="87">
        <v>73.63</v>
      </c>
      <c r="N31" s="52">
        <v>150</v>
      </c>
      <c r="O31" s="52">
        <f t="shared" si="13"/>
        <v>1.3429999999999609</v>
      </c>
      <c r="P31" s="52">
        <f t="shared" si="14"/>
        <v>1.2464999999999691</v>
      </c>
      <c r="Q31" s="51">
        <f t="shared" si="15"/>
        <v>0.75</v>
      </c>
      <c r="R31" s="51">
        <f t="shared" si="16"/>
        <v>18.027385124999999</v>
      </c>
      <c r="S31" s="51">
        <f t="shared" si="17"/>
        <v>68.834846249998293</v>
      </c>
      <c r="T31" s="51">
        <f t="shared" si="18"/>
        <v>0</v>
      </c>
      <c r="U31" s="51">
        <f t="shared" si="19"/>
        <v>0</v>
      </c>
      <c r="V31" s="51">
        <f t="shared" si="20"/>
        <v>0</v>
      </c>
      <c r="W31" s="51">
        <f t="shared" si="21"/>
        <v>67.534356374998296</v>
      </c>
      <c r="X31" s="55">
        <f t="shared" si="22"/>
        <v>0</v>
      </c>
      <c r="Y31" s="55">
        <f t="shared" si="23"/>
        <v>0</v>
      </c>
      <c r="Z31" s="55">
        <f t="shared" si="24"/>
        <v>0</v>
      </c>
      <c r="AA31" s="51">
        <f t="shared" si="25"/>
        <v>92.037499999999994</v>
      </c>
      <c r="AB31" s="56" t="s">
        <v>226</v>
      </c>
      <c r="AC31" s="51">
        <f t="shared" si="26"/>
        <v>3.6814999999999998</v>
      </c>
      <c r="AD31" s="53">
        <f t="shared" si="10"/>
        <v>1</v>
      </c>
      <c r="AE31" s="53">
        <f t="shared" si="11"/>
        <v>0</v>
      </c>
      <c r="AF31" s="53">
        <f t="shared" si="12"/>
        <v>0</v>
      </c>
    </row>
    <row r="32" spans="1:32" ht="15" x14ac:dyDescent="0.25">
      <c r="A32" s="1">
        <v>1</v>
      </c>
      <c r="B32" s="54">
        <v>6</v>
      </c>
      <c r="C32" s="59" t="s">
        <v>407</v>
      </c>
      <c r="D32" s="50" t="s">
        <v>221</v>
      </c>
      <c r="E32" s="68" t="s">
        <v>21</v>
      </c>
      <c r="F32" s="68" t="s">
        <v>21</v>
      </c>
      <c r="G32" s="89">
        <v>21</v>
      </c>
      <c r="H32" s="89">
        <v>22</v>
      </c>
      <c r="I32" s="63">
        <v>265.29899999999998</v>
      </c>
      <c r="J32" s="63">
        <v>264.14999999999998</v>
      </c>
      <c r="K32" s="63">
        <v>264.149</v>
      </c>
      <c r="L32" s="63">
        <v>263</v>
      </c>
      <c r="M32" s="87">
        <v>66.61</v>
      </c>
      <c r="N32" s="52">
        <v>150</v>
      </c>
      <c r="O32" s="52">
        <f t="shared" si="13"/>
        <v>1.1499999999999773</v>
      </c>
      <c r="P32" s="52">
        <f t="shared" si="14"/>
        <v>1.1499999999999773</v>
      </c>
      <c r="Q32" s="51">
        <f t="shared" si="15"/>
        <v>0.75</v>
      </c>
      <c r="R32" s="51">
        <f t="shared" si="16"/>
        <v>16.308625875000001</v>
      </c>
      <c r="S32" s="51">
        <f t="shared" si="17"/>
        <v>57.451124999998861</v>
      </c>
      <c r="T32" s="51">
        <f t="shared" si="18"/>
        <v>0</v>
      </c>
      <c r="U32" s="51">
        <f t="shared" si="19"/>
        <v>0</v>
      </c>
      <c r="V32" s="51">
        <f t="shared" si="20"/>
        <v>0</v>
      </c>
      <c r="W32" s="51">
        <f t="shared" si="21"/>
        <v>56.274625874998861</v>
      </c>
      <c r="X32" s="55">
        <f t="shared" si="22"/>
        <v>0</v>
      </c>
      <c r="Y32" s="55">
        <f t="shared" si="23"/>
        <v>0</v>
      </c>
      <c r="Z32" s="55">
        <f t="shared" si="24"/>
        <v>0</v>
      </c>
      <c r="AA32" s="51">
        <f t="shared" si="25"/>
        <v>83.262500000000003</v>
      </c>
      <c r="AB32" s="56" t="s">
        <v>226</v>
      </c>
      <c r="AC32" s="51">
        <f t="shared" si="26"/>
        <v>3.3305000000000002</v>
      </c>
      <c r="AD32" s="53">
        <f t="shared" si="10"/>
        <v>1</v>
      </c>
      <c r="AE32" s="53">
        <f t="shared" si="11"/>
        <v>0</v>
      </c>
      <c r="AF32" s="53">
        <f t="shared" si="12"/>
        <v>0</v>
      </c>
    </row>
    <row r="33" spans="1:32" ht="15" x14ac:dyDescent="0.25">
      <c r="A33" s="1">
        <v>1</v>
      </c>
      <c r="B33" s="54">
        <v>6</v>
      </c>
      <c r="C33" s="59" t="s">
        <v>407</v>
      </c>
      <c r="D33" s="50" t="s">
        <v>222</v>
      </c>
      <c r="E33" s="68" t="s">
        <v>21</v>
      </c>
      <c r="F33" s="68" t="s">
        <v>21</v>
      </c>
      <c r="G33" s="89">
        <v>22</v>
      </c>
      <c r="H33" s="89">
        <v>23</v>
      </c>
      <c r="I33" s="63">
        <v>264.14999999999998</v>
      </c>
      <c r="J33" s="63">
        <v>263.34399999999999</v>
      </c>
      <c r="K33" s="63">
        <v>263</v>
      </c>
      <c r="L33" s="63">
        <v>262.14400000000001</v>
      </c>
      <c r="M33" s="87">
        <v>85.74</v>
      </c>
      <c r="N33" s="52">
        <v>150</v>
      </c>
      <c r="O33" s="52">
        <f t="shared" si="13"/>
        <v>1.1499999999999773</v>
      </c>
      <c r="P33" s="52">
        <f t="shared" si="14"/>
        <v>1.1749999999999829</v>
      </c>
      <c r="Q33" s="51">
        <f t="shared" si="15"/>
        <v>0.75</v>
      </c>
      <c r="R33" s="51">
        <f t="shared" si="16"/>
        <v>20.992367250000001</v>
      </c>
      <c r="S33" s="51">
        <f t="shared" si="17"/>
        <v>75.55837499999889</v>
      </c>
      <c r="T33" s="51">
        <f t="shared" si="18"/>
        <v>0</v>
      </c>
      <c r="U33" s="51">
        <f t="shared" si="19"/>
        <v>0</v>
      </c>
      <c r="V33" s="51">
        <f t="shared" si="20"/>
        <v>0</v>
      </c>
      <c r="W33" s="51">
        <f t="shared" si="21"/>
        <v>74.043992249998894</v>
      </c>
      <c r="X33" s="55">
        <f t="shared" si="22"/>
        <v>0</v>
      </c>
      <c r="Y33" s="55">
        <f t="shared" si="23"/>
        <v>0</v>
      </c>
      <c r="Z33" s="55">
        <f t="shared" si="24"/>
        <v>0</v>
      </c>
      <c r="AA33" s="51">
        <f t="shared" si="25"/>
        <v>107.175</v>
      </c>
      <c r="AB33" s="56" t="s">
        <v>226</v>
      </c>
      <c r="AC33" s="51">
        <f t="shared" si="26"/>
        <v>4.2869999999999999</v>
      </c>
      <c r="AD33" s="53">
        <f t="shared" si="10"/>
        <v>1</v>
      </c>
      <c r="AE33" s="53">
        <f t="shared" si="11"/>
        <v>0</v>
      </c>
      <c r="AF33" s="53">
        <f t="shared" si="12"/>
        <v>0</v>
      </c>
    </row>
    <row r="34" spans="1:32" ht="15" x14ac:dyDescent="0.25">
      <c r="A34" s="1">
        <v>1</v>
      </c>
      <c r="B34" s="54">
        <v>6</v>
      </c>
      <c r="C34" s="59" t="s">
        <v>407</v>
      </c>
      <c r="D34" s="50" t="s">
        <v>224</v>
      </c>
      <c r="E34" s="68" t="s">
        <v>21</v>
      </c>
      <c r="F34" s="68" t="s">
        <v>128</v>
      </c>
      <c r="G34" s="89">
        <v>23</v>
      </c>
      <c r="H34" s="89">
        <v>24</v>
      </c>
      <c r="I34" s="63">
        <v>263.34399999999999</v>
      </c>
      <c r="J34" s="63">
        <v>262.94</v>
      </c>
      <c r="K34" s="63">
        <v>262.14400000000001</v>
      </c>
      <c r="L34" s="63">
        <v>261.74</v>
      </c>
      <c r="M34" s="87">
        <v>72.23</v>
      </c>
      <c r="N34" s="52">
        <v>200</v>
      </c>
      <c r="O34" s="52">
        <f t="shared" si="13"/>
        <v>1.1999999999999886</v>
      </c>
      <c r="P34" s="52">
        <f t="shared" si="14"/>
        <v>1.1999999999999886</v>
      </c>
      <c r="Q34" s="51">
        <f t="shared" si="15"/>
        <v>0.8</v>
      </c>
      <c r="R34" s="51">
        <f t="shared" si="16"/>
        <v>20.845578000000003</v>
      </c>
      <c r="S34" s="51">
        <f t="shared" si="17"/>
        <v>69.340799999999348</v>
      </c>
      <c r="T34" s="51">
        <f t="shared" si="18"/>
        <v>0</v>
      </c>
      <c r="U34" s="51">
        <f t="shared" si="19"/>
        <v>0</v>
      </c>
      <c r="V34" s="51">
        <f t="shared" si="20"/>
        <v>0</v>
      </c>
      <c r="W34" s="51">
        <f t="shared" si="21"/>
        <v>67.072777999999346</v>
      </c>
      <c r="X34" s="55">
        <f t="shared" si="22"/>
        <v>0</v>
      </c>
      <c r="Y34" s="55">
        <f t="shared" si="23"/>
        <v>0</v>
      </c>
      <c r="Z34" s="55">
        <f t="shared" si="24"/>
        <v>0</v>
      </c>
      <c r="AA34" s="51">
        <f t="shared" si="25"/>
        <v>93.899000000000015</v>
      </c>
      <c r="AB34" s="56" t="s">
        <v>226</v>
      </c>
      <c r="AC34" s="51">
        <f t="shared" si="26"/>
        <v>3.6115000000000004</v>
      </c>
      <c r="AD34" s="53">
        <f t="shared" si="10"/>
        <v>1</v>
      </c>
      <c r="AE34" s="53">
        <f t="shared" si="11"/>
        <v>0</v>
      </c>
      <c r="AF34" s="53">
        <f t="shared" si="12"/>
        <v>0</v>
      </c>
    </row>
    <row r="35" spans="1:32" ht="15" x14ac:dyDescent="0.25">
      <c r="A35" s="1">
        <v>1</v>
      </c>
      <c r="B35" s="54">
        <v>6</v>
      </c>
      <c r="C35" s="59" t="s">
        <v>407</v>
      </c>
      <c r="D35" s="50" t="s">
        <v>231</v>
      </c>
      <c r="E35" s="68" t="s">
        <v>128</v>
      </c>
      <c r="F35" s="68" t="s">
        <v>128</v>
      </c>
      <c r="G35" s="89">
        <v>24</v>
      </c>
      <c r="H35" s="89">
        <v>25</v>
      </c>
      <c r="I35" s="63">
        <v>262.94</v>
      </c>
      <c r="J35" s="63">
        <v>262.48899999999998</v>
      </c>
      <c r="K35" s="63">
        <v>261.74</v>
      </c>
      <c r="L35" s="63">
        <v>261.28899999999999</v>
      </c>
      <c r="M35" s="87">
        <v>67.8</v>
      </c>
      <c r="N35" s="52">
        <v>200</v>
      </c>
      <c r="O35" s="52">
        <f t="shared" si="13"/>
        <v>1.1999999999999886</v>
      </c>
      <c r="P35" s="52">
        <f t="shared" si="14"/>
        <v>1.1999999999999886</v>
      </c>
      <c r="Q35" s="51">
        <f t="shared" si="15"/>
        <v>0.8</v>
      </c>
      <c r="R35" s="51">
        <f t="shared" si="16"/>
        <v>19.567080000000001</v>
      </c>
      <c r="S35" s="51">
        <f t="shared" si="17"/>
        <v>65.087999999999383</v>
      </c>
      <c r="T35" s="51">
        <f t="shared" si="18"/>
        <v>0</v>
      </c>
      <c r="U35" s="51">
        <f t="shared" si="19"/>
        <v>0</v>
      </c>
      <c r="V35" s="51">
        <f t="shared" si="20"/>
        <v>0</v>
      </c>
      <c r="W35" s="51">
        <f t="shared" si="21"/>
        <v>62.959079999999382</v>
      </c>
      <c r="X35" s="55">
        <f t="shared" si="22"/>
        <v>0</v>
      </c>
      <c r="Y35" s="55">
        <f t="shared" si="23"/>
        <v>0</v>
      </c>
      <c r="Z35" s="55">
        <f t="shared" si="24"/>
        <v>0</v>
      </c>
      <c r="AA35" s="51">
        <f t="shared" si="25"/>
        <v>88.14</v>
      </c>
      <c r="AB35" s="56" t="s">
        <v>226</v>
      </c>
      <c r="AC35" s="51">
        <f t="shared" si="26"/>
        <v>3.39</v>
      </c>
      <c r="AD35" s="53">
        <f t="shared" si="10"/>
        <v>1</v>
      </c>
      <c r="AE35" s="53">
        <f t="shared" si="11"/>
        <v>0</v>
      </c>
      <c r="AF35" s="53">
        <f t="shared" si="12"/>
        <v>0</v>
      </c>
    </row>
    <row r="36" spans="1:32" ht="15" x14ac:dyDescent="0.25">
      <c r="A36" s="1">
        <v>1</v>
      </c>
      <c r="B36" s="54">
        <v>6</v>
      </c>
      <c r="C36" s="59" t="s">
        <v>407</v>
      </c>
      <c r="D36" s="50" t="s">
        <v>232</v>
      </c>
      <c r="E36" s="68" t="s">
        <v>128</v>
      </c>
      <c r="F36" s="68" t="s">
        <v>128</v>
      </c>
      <c r="G36" s="89">
        <v>25</v>
      </c>
      <c r="H36" s="89">
        <v>26</v>
      </c>
      <c r="I36" s="63">
        <v>262.48899999999998</v>
      </c>
      <c r="J36" s="63">
        <v>262.06299999999999</v>
      </c>
      <c r="K36" s="63">
        <v>261.28899999999999</v>
      </c>
      <c r="L36" s="63">
        <v>260.863</v>
      </c>
      <c r="M36" s="87">
        <v>65.849999999999994</v>
      </c>
      <c r="N36" s="52">
        <v>200</v>
      </c>
      <c r="O36" s="52">
        <f t="shared" si="13"/>
        <v>1.1999999999999886</v>
      </c>
      <c r="P36" s="52">
        <f t="shared" si="14"/>
        <v>1.1999999999999886</v>
      </c>
      <c r="Q36" s="51">
        <f t="shared" si="15"/>
        <v>0.8</v>
      </c>
      <c r="R36" s="51">
        <f t="shared" si="16"/>
        <v>19.004310000000004</v>
      </c>
      <c r="S36" s="51">
        <f t="shared" si="17"/>
        <v>63.215999999999404</v>
      </c>
      <c r="T36" s="51">
        <f t="shared" si="18"/>
        <v>0</v>
      </c>
      <c r="U36" s="51">
        <f t="shared" si="19"/>
        <v>0</v>
      </c>
      <c r="V36" s="51">
        <f t="shared" si="20"/>
        <v>0</v>
      </c>
      <c r="W36" s="51">
        <f t="shared" si="21"/>
        <v>61.148309999999405</v>
      </c>
      <c r="X36" s="55">
        <f t="shared" si="22"/>
        <v>0</v>
      </c>
      <c r="Y36" s="55">
        <f t="shared" si="23"/>
        <v>0</v>
      </c>
      <c r="Z36" s="55">
        <f t="shared" si="24"/>
        <v>0</v>
      </c>
      <c r="AA36" s="51">
        <f t="shared" si="25"/>
        <v>85.60499999999999</v>
      </c>
      <c r="AB36" s="56" t="s">
        <v>226</v>
      </c>
      <c r="AC36" s="51">
        <f t="shared" si="26"/>
        <v>3.2925</v>
      </c>
      <c r="AD36" s="53">
        <f t="shared" si="10"/>
        <v>1</v>
      </c>
      <c r="AE36" s="53">
        <f t="shared" si="11"/>
        <v>0</v>
      </c>
      <c r="AF36" s="53">
        <f t="shared" si="12"/>
        <v>0</v>
      </c>
    </row>
    <row r="37" spans="1:32" ht="15" x14ac:dyDescent="0.25">
      <c r="A37" s="1">
        <v>1</v>
      </c>
      <c r="B37" s="54">
        <v>6</v>
      </c>
      <c r="C37" s="59" t="s">
        <v>407</v>
      </c>
      <c r="D37" s="50" t="s">
        <v>225</v>
      </c>
      <c r="E37" s="68" t="s">
        <v>128</v>
      </c>
      <c r="F37" s="68" t="s">
        <v>128</v>
      </c>
      <c r="G37" s="89">
        <v>26</v>
      </c>
      <c r="H37" s="89">
        <v>27</v>
      </c>
      <c r="I37" s="63">
        <v>262.06299999999999</v>
      </c>
      <c r="J37" s="63">
        <v>260.94799999999998</v>
      </c>
      <c r="K37" s="63">
        <v>260.863</v>
      </c>
      <c r="L37" s="63">
        <v>259.74799999999999</v>
      </c>
      <c r="M37" s="87">
        <v>77.760000000000005</v>
      </c>
      <c r="N37" s="52">
        <v>200</v>
      </c>
      <c r="O37" s="52">
        <f t="shared" si="13"/>
        <v>1.1999999999999886</v>
      </c>
      <c r="P37" s="52">
        <f t="shared" si="14"/>
        <v>1.1999999999999886</v>
      </c>
      <c r="Q37" s="51">
        <f t="shared" si="15"/>
        <v>0.8</v>
      </c>
      <c r="R37" s="51">
        <f t="shared" si="16"/>
        <v>22.441536000000003</v>
      </c>
      <c r="S37" s="51">
        <f t="shared" si="17"/>
        <v>74.649599999999296</v>
      </c>
      <c r="T37" s="51">
        <f t="shared" si="18"/>
        <v>0</v>
      </c>
      <c r="U37" s="51">
        <f t="shared" si="19"/>
        <v>0</v>
      </c>
      <c r="V37" s="51">
        <f t="shared" si="20"/>
        <v>0</v>
      </c>
      <c r="W37" s="51">
        <f t="shared" si="21"/>
        <v>72.207935999999293</v>
      </c>
      <c r="X37" s="55">
        <f t="shared" si="22"/>
        <v>0</v>
      </c>
      <c r="Y37" s="55">
        <f t="shared" si="23"/>
        <v>0</v>
      </c>
      <c r="Z37" s="55">
        <f t="shared" si="24"/>
        <v>0</v>
      </c>
      <c r="AA37" s="51">
        <f t="shared" si="25"/>
        <v>101.08800000000001</v>
      </c>
      <c r="AB37" s="56" t="s">
        <v>226</v>
      </c>
      <c r="AC37" s="51">
        <f t="shared" si="26"/>
        <v>3.8880000000000003</v>
      </c>
      <c r="AD37" s="53">
        <f t="shared" si="10"/>
        <v>1</v>
      </c>
      <c r="AE37" s="53">
        <f t="shared" si="11"/>
        <v>0</v>
      </c>
      <c r="AF37" s="53">
        <f t="shared" si="12"/>
        <v>0</v>
      </c>
    </row>
    <row r="38" spans="1:32" ht="15" x14ac:dyDescent="0.25">
      <c r="A38" s="1">
        <v>1</v>
      </c>
      <c r="B38" s="54">
        <v>6</v>
      </c>
      <c r="C38" s="59" t="s">
        <v>407</v>
      </c>
      <c r="D38" s="50" t="s">
        <v>166</v>
      </c>
      <c r="E38" s="68" t="s">
        <v>128</v>
      </c>
      <c r="F38" s="68" t="s">
        <v>128</v>
      </c>
      <c r="G38" s="89">
        <v>27</v>
      </c>
      <c r="H38" s="89">
        <v>28</v>
      </c>
      <c r="I38" s="63">
        <v>260.94799999999998</v>
      </c>
      <c r="J38" s="63">
        <v>258.18700000000001</v>
      </c>
      <c r="K38" s="63">
        <v>259.74799999999999</v>
      </c>
      <c r="L38" s="63">
        <v>256.98700000000002</v>
      </c>
      <c r="M38" s="87">
        <v>70.39</v>
      </c>
      <c r="N38" s="52">
        <v>200</v>
      </c>
      <c r="O38" s="52">
        <f t="shared" si="13"/>
        <v>1.1999999999999886</v>
      </c>
      <c r="P38" s="52">
        <f t="shared" si="14"/>
        <v>1.1999999999999886</v>
      </c>
      <c r="Q38" s="51">
        <f t="shared" si="15"/>
        <v>0.8</v>
      </c>
      <c r="R38" s="51">
        <f t="shared" si="16"/>
        <v>20.314554000000001</v>
      </c>
      <c r="S38" s="51">
        <f t="shared" si="17"/>
        <v>67.574399999999372</v>
      </c>
      <c r="T38" s="51">
        <f t="shared" si="18"/>
        <v>0</v>
      </c>
      <c r="U38" s="51">
        <f t="shared" si="19"/>
        <v>0</v>
      </c>
      <c r="V38" s="51">
        <f t="shared" si="20"/>
        <v>0</v>
      </c>
      <c r="W38" s="51">
        <f t="shared" si="21"/>
        <v>65.364153999999374</v>
      </c>
      <c r="X38" s="55">
        <f t="shared" si="22"/>
        <v>0</v>
      </c>
      <c r="Y38" s="55">
        <f t="shared" si="23"/>
        <v>0</v>
      </c>
      <c r="Z38" s="55">
        <f t="shared" si="24"/>
        <v>0</v>
      </c>
      <c r="AA38" s="51">
        <f t="shared" si="25"/>
        <v>91.507000000000005</v>
      </c>
      <c r="AB38" s="56" t="s">
        <v>226</v>
      </c>
      <c r="AC38" s="51">
        <f t="shared" si="26"/>
        <v>3.5195000000000003</v>
      </c>
      <c r="AD38" s="53">
        <f t="shared" si="10"/>
        <v>1</v>
      </c>
      <c r="AE38" s="53">
        <f t="shared" si="11"/>
        <v>0</v>
      </c>
      <c r="AF38" s="53">
        <f t="shared" si="12"/>
        <v>0</v>
      </c>
    </row>
    <row r="39" spans="1:32" ht="15" x14ac:dyDescent="0.25">
      <c r="A39" s="1">
        <v>1</v>
      </c>
      <c r="B39" s="54">
        <v>6</v>
      </c>
      <c r="C39" s="59" t="s">
        <v>408</v>
      </c>
      <c r="D39" s="50" t="s">
        <v>167</v>
      </c>
      <c r="E39" s="68" t="s">
        <v>128</v>
      </c>
      <c r="F39" s="68" t="s">
        <v>128</v>
      </c>
      <c r="G39" s="89">
        <v>28</v>
      </c>
      <c r="H39" s="89">
        <v>29</v>
      </c>
      <c r="I39" s="63">
        <v>258.18700000000001</v>
      </c>
      <c r="J39" s="63">
        <v>256.05799999999999</v>
      </c>
      <c r="K39" s="63">
        <v>256.98700000000002</v>
      </c>
      <c r="L39" s="63">
        <v>254.858</v>
      </c>
      <c r="M39" s="87">
        <v>84.41</v>
      </c>
      <c r="N39" s="52">
        <v>200</v>
      </c>
      <c r="O39" s="52">
        <f t="shared" si="13"/>
        <v>1.1999999999999886</v>
      </c>
      <c r="P39" s="52">
        <f t="shared" si="14"/>
        <v>1.1999999999999886</v>
      </c>
      <c r="Q39" s="51">
        <f t="shared" si="15"/>
        <v>0.8</v>
      </c>
      <c r="R39" s="51">
        <f t="shared" si="16"/>
        <v>24.360726</v>
      </c>
      <c r="S39" s="51">
        <f t="shared" si="17"/>
        <v>81.03359999999924</v>
      </c>
      <c r="T39" s="51">
        <f t="shared" si="18"/>
        <v>0</v>
      </c>
      <c r="U39" s="51">
        <f t="shared" si="19"/>
        <v>0</v>
      </c>
      <c r="V39" s="51">
        <f t="shared" si="20"/>
        <v>0</v>
      </c>
      <c r="W39" s="51">
        <f t="shared" si="21"/>
        <v>78.383125999999237</v>
      </c>
      <c r="X39" s="55">
        <f t="shared" si="22"/>
        <v>0</v>
      </c>
      <c r="Y39" s="55">
        <f t="shared" si="23"/>
        <v>0</v>
      </c>
      <c r="Z39" s="55">
        <f t="shared" si="24"/>
        <v>0</v>
      </c>
      <c r="AA39" s="51">
        <f t="shared" si="25"/>
        <v>109.733</v>
      </c>
      <c r="AB39" s="56" t="s">
        <v>226</v>
      </c>
      <c r="AC39" s="51">
        <f t="shared" si="26"/>
        <v>4.2205000000000004</v>
      </c>
      <c r="AD39" s="53">
        <f t="shared" si="10"/>
        <v>1</v>
      </c>
      <c r="AE39" s="53">
        <f t="shared" si="11"/>
        <v>0</v>
      </c>
      <c r="AF39" s="53">
        <f t="shared" si="12"/>
        <v>0</v>
      </c>
    </row>
    <row r="40" spans="1:32" ht="15" x14ac:dyDescent="0.25">
      <c r="A40" s="1">
        <v>1</v>
      </c>
      <c r="B40" s="54">
        <v>6</v>
      </c>
      <c r="C40" s="59" t="s">
        <v>408</v>
      </c>
      <c r="D40" s="50" t="s">
        <v>252</v>
      </c>
      <c r="E40" s="68" t="s">
        <v>128</v>
      </c>
      <c r="F40" s="68" t="s">
        <v>21</v>
      </c>
      <c r="G40" s="89">
        <v>29</v>
      </c>
      <c r="H40" s="89">
        <v>30</v>
      </c>
      <c r="I40" s="63">
        <v>256.05799999999999</v>
      </c>
      <c r="J40" s="63">
        <v>257.94200000000001</v>
      </c>
      <c r="K40" s="63">
        <v>254.858</v>
      </c>
      <c r="L40" s="63">
        <v>254.44499999999999</v>
      </c>
      <c r="M40" s="87">
        <v>82.7</v>
      </c>
      <c r="N40" s="52">
        <v>200</v>
      </c>
      <c r="O40" s="52">
        <f t="shared" si="13"/>
        <v>1.1999999999999886</v>
      </c>
      <c r="P40" s="52">
        <f t="shared" si="14"/>
        <v>2.3485000000000014</v>
      </c>
      <c r="Q40" s="51">
        <f t="shared" si="15"/>
        <v>1</v>
      </c>
      <c r="R40" s="51">
        <f t="shared" si="16"/>
        <v>30.483220000000003</v>
      </c>
      <c r="S40" s="51">
        <f t="shared" si="17"/>
        <v>124.05000000000001</v>
      </c>
      <c r="T40" s="51">
        <f t="shared" si="18"/>
        <v>70.170950000000119</v>
      </c>
      <c r="U40" s="51">
        <f t="shared" si="19"/>
        <v>0</v>
      </c>
      <c r="V40" s="51">
        <f t="shared" si="20"/>
        <v>0</v>
      </c>
      <c r="W40" s="51">
        <f t="shared" si="21"/>
        <v>191.62417000000013</v>
      </c>
      <c r="X40" s="55">
        <f t="shared" si="22"/>
        <v>0</v>
      </c>
      <c r="Y40" s="55">
        <f t="shared" si="23"/>
        <v>388.44190000000026</v>
      </c>
      <c r="Z40" s="55">
        <f t="shared" si="24"/>
        <v>0</v>
      </c>
      <c r="AA40" s="51">
        <f t="shared" si="25"/>
        <v>124.05000000000001</v>
      </c>
      <c r="AB40" s="56" t="s">
        <v>226</v>
      </c>
      <c r="AC40" s="51">
        <f t="shared" si="26"/>
        <v>4.1350000000000007</v>
      </c>
      <c r="AD40" s="53">
        <f t="shared" si="10"/>
        <v>1</v>
      </c>
      <c r="AE40" s="53">
        <f t="shared" si="11"/>
        <v>0</v>
      </c>
      <c r="AF40" s="53">
        <f t="shared" si="12"/>
        <v>0</v>
      </c>
    </row>
    <row r="41" spans="1:32" ht="15" x14ac:dyDescent="0.25">
      <c r="A41" s="1">
        <v>1</v>
      </c>
      <c r="B41" s="54">
        <v>6</v>
      </c>
      <c r="C41" s="59" t="s">
        <v>409</v>
      </c>
      <c r="D41" s="50" t="s">
        <v>229</v>
      </c>
      <c r="E41" s="68" t="str">
        <f>F40</f>
        <v>PV</v>
      </c>
      <c r="F41" s="68" t="s">
        <v>128</v>
      </c>
      <c r="G41" s="89">
        <v>30</v>
      </c>
      <c r="H41" s="89">
        <v>31</v>
      </c>
      <c r="I41" s="63">
        <v>257.94200000000001</v>
      </c>
      <c r="J41" s="63">
        <v>253.59700000000001</v>
      </c>
      <c r="K41" s="63">
        <v>254.44499999999999</v>
      </c>
      <c r="L41" s="63">
        <v>252.39699999999999</v>
      </c>
      <c r="M41" s="87">
        <v>50.7</v>
      </c>
      <c r="N41" s="52">
        <v>200</v>
      </c>
      <c r="O41" s="52">
        <f t="shared" si="13"/>
        <v>3.5470000000000144</v>
      </c>
      <c r="P41" s="52">
        <f t="shared" si="14"/>
        <v>2.3985000000000158</v>
      </c>
      <c r="Q41" s="51">
        <f t="shared" si="15"/>
        <v>1</v>
      </c>
      <c r="R41" s="51">
        <f t="shared" si="16"/>
        <v>18.688020000000002</v>
      </c>
      <c r="S41" s="51">
        <f t="shared" si="17"/>
        <v>76.050000000000011</v>
      </c>
      <c r="T41" s="51">
        <f t="shared" si="18"/>
        <v>45.553950000000803</v>
      </c>
      <c r="U41" s="51">
        <f t="shared" si="19"/>
        <v>0</v>
      </c>
      <c r="V41" s="51">
        <f t="shared" si="20"/>
        <v>0</v>
      </c>
      <c r="W41" s="51">
        <f t="shared" si="21"/>
        <v>120.01197000000082</v>
      </c>
      <c r="X41" s="55">
        <f t="shared" si="22"/>
        <v>0</v>
      </c>
      <c r="Y41" s="55">
        <f t="shared" si="23"/>
        <v>243.20790000000162</v>
      </c>
      <c r="Z41" s="55">
        <f t="shared" si="24"/>
        <v>0</v>
      </c>
      <c r="AA41" s="51">
        <f t="shared" si="25"/>
        <v>76.050000000000011</v>
      </c>
      <c r="AB41" s="56" t="s">
        <v>158</v>
      </c>
      <c r="AC41" s="51">
        <f t="shared" si="26"/>
        <v>2.5350000000000001</v>
      </c>
      <c r="AD41" s="53">
        <f t="shared" si="10"/>
        <v>1</v>
      </c>
      <c r="AE41" s="53">
        <f t="shared" si="11"/>
        <v>0</v>
      </c>
      <c r="AF41" s="53">
        <f t="shared" si="12"/>
        <v>0</v>
      </c>
    </row>
    <row r="42" spans="1:32" ht="15" x14ac:dyDescent="0.25">
      <c r="A42" s="1">
        <v>1</v>
      </c>
      <c r="B42" s="54">
        <v>6</v>
      </c>
      <c r="C42" s="59" t="s">
        <v>409</v>
      </c>
      <c r="D42" s="50" t="s">
        <v>230</v>
      </c>
      <c r="E42" s="68" t="s">
        <v>128</v>
      </c>
      <c r="F42" s="68" t="s">
        <v>128</v>
      </c>
      <c r="G42" s="89">
        <v>31</v>
      </c>
      <c r="H42" s="89">
        <v>52</v>
      </c>
      <c r="I42" s="63">
        <v>253.59700000000001</v>
      </c>
      <c r="J42" s="63">
        <v>249.41900000000001</v>
      </c>
      <c r="K42" s="63">
        <v>252.39699999999999</v>
      </c>
      <c r="L42" s="63">
        <v>248.21899999999999</v>
      </c>
      <c r="M42" s="87">
        <v>60.53</v>
      </c>
      <c r="N42" s="52">
        <v>200</v>
      </c>
      <c r="O42" s="52">
        <f t="shared" si="13"/>
        <v>1.2500000000000171</v>
      </c>
      <c r="P42" s="52">
        <f t="shared" si="14"/>
        <v>1.2500000000000171</v>
      </c>
      <c r="Q42" s="51">
        <f t="shared" si="15"/>
        <v>0.8</v>
      </c>
      <c r="R42" s="51">
        <f t="shared" si="16"/>
        <v>17.468958000000004</v>
      </c>
      <c r="S42" s="51">
        <f t="shared" si="17"/>
        <v>60.53000000000084</v>
      </c>
      <c r="T42" s="51">
        <f t="shared" si="18"/>
        <v>0</v>
      </c>
      <c r="U42" s="51">
        <f t="shared" si="19"/>
        <v>0</v>
      </c>
      <c r="V42" s="51">
        <f t="shared" si="20"/>
        <v>0</v>
      </c>
      <c r="W42" s="51">
        <f t="shared" si="21"/>
        <v>58.629358000000842</v>
      </c>
      <c r="X42" s="55">
        <f t="shared" si="22"/>
        <v>151.32500000000206</v>
      </c>
      <c r="Y42" s="55">
        <f t="shared" si="23"/>
        <v>0</v>
      </c>
      <c r="Z42" s="55">
        <f t="shared" si="24"/>
        <v>0</v>
      </c>
      <c r="AA42" s="51">
        <f t="shared" si="25"/>
        <v>78.689000000000007</v>
      </c>
      <c r="AB42" s="56" t="s">
        <v>158</v>
      </c>
      <c r="AC42" s="51">
        <f t="shared" si="26"/>
        <v>3.0265000000000004</v>
      </c>
      <c r="AD42" s="53">
        <f t="shared" si="10"/>
        <v>1</v>
      </c>
      <c r="AE42" s="53">
        <f t="shared" si="11"/>
        <v>0</v>
      </c>
      <c r="AF42" s="53">
        <f t="shared" si="12"/>
        <v>0</v>
      </c>
    </row>
    <row r="43" spans="1:32" ht="15" x14ac:dyDescent="0.25">
      <c r="A43" s="1">
        <v>1</v>
      </c>
      <c r="B43" s="54">
        <v>6</v>
      </c>
      <c r="C43" s="105" t="s">
        <v>404</v>
      </c>
      <c r="D43" s="50" t="s">
        <v>171</v>
      </c>
      <c r="E43" s="68" t="s">
        <v>41</v>
      </c>
      <c r="F43" s="68" t="s">
        <v>128</v>
      </c>
      <c r="G43" s="89">
        <v>34</v>
      </c>
      <c r="H43" s="89">
        <v>35</v>
      </c>
      <c r="I43" s="63">
        <v>272.43799999999999</v>
      </c>
      <c r="J43" s="63">
        <v>272.04399999999998</v>
      </c>
      <c r="K43" s="63">
        <v>271.28800000000001</v>
      </c>
      <c r="L43" s="63">
        <v>270.89400000000001</v>
      </c>
      <c r="M43" s="87">
        <v>45.68</v>
      </c>
      <c r="N43" s="52">
        <v>150</v>
      </c>
      <c r="O43" s="52">
        <f t="shared" si="13"/>
        <v>1.1499999999999773</v>
      </c>
      <c r="P43" s="52">
        <f t="shared" si="14"/>
        <v>1.1499999999999773</v>
      </c>
      <c r="Q43" s="51">
        <f t="shared" si="15"/>
        <v>0.75</v>
      </c>
      <c r="R43" s="51">
        <f t="shared" si="16"/>
        <v>11.184177</v>
      </c>
      <c r="S43" s="51">
        <f t="shared" si="17"/>
        <v>39.398999999999219</v>
      </c>
      <c r="T43" s="51">
        <f t="shared" si="18"/>
        <v>0</v>
      </c>
      <c r="U43" s="51">
        <f t="shared" si="19"/>
        <v>0</v>
      </c>
      <c r="V43" s="51">
        <f t="shared" si="20"/>
        <v>0</v>
      </c>
      <c r="W43" s="51">
        <f t="shared" si="21"/>
        <v>38.592176999999218</v>
      </c>
      <c r="X43" s="55">
        <f t="shared" si="22"/>
        <v>0</v>
      </c>
      <c r="Y43" s="55">
        <f t="shared" si="23"/>
        <v>0</v>
      </c>
      <c r="Z43" s="55">
        <f t="shared" si="24"/>
        <v>0</v>
      </c>
      <c r="AA43" s="51">
        <f t="shared" si="25"/>
        <v>57.1</v>
      </c>
      <c r="AB43" s="56" t="s">
        <v>226</v>
      </c>
      <c r="AC43" s="51">
        <f t="shared" si="26"/>
        <v>2.2840000000000003</v>
      </c>
      <c r="AD43" s="53">
        <f t="shared" si="10"/>
        <v>0</v>
      </c>
      <c r="AE43" s="53">
        <f t="shared" ref="AE43:AE74" si="27">IF($E43=$AE$10,1,0)</f>
        <v>0</v>
      </c>
      <c r="AF43" s="53">
        <f t="shared" ref="AF43:AF74" si="28">IF($E43=$AF$10,1,0)</f>
        <v>1</v>
      </c>
    </row>
    <row r="44" spans="1:32" ht="15" x14ac:dyDescent="0.25">
      <c r="A44" s="1">
        <v>1</v>
      </c>
      <c r="B44" s="54">
        <v>6</v>
      </c>
      <c r="C44" s="59" t="s">
        <v>410</v>
      </c>
      <c r="D44" s="50" t="s">
        <v>172</v>
      </c>
      <c r="E44" s="68" t="s">
        <v>128</v>
      </c>
      <c r="F44" s="68" t="s">
        <v>21</v>
      </c>
      <c r="G44" s="89">
        <v>35</v>
      </c>
      <c r="H44" s="89">
        <v>36</v>
      </c>
      <c r="I44" s="63">
        <v>272.04399999999998</v>
      </c>
      <c r="J44" s="63">
        <v>271.66500000000002</v>
      </c>
      <c r="K44" s="63">
        <v>270.89400000000001</v>
      </c>
      <c r="L44" s="63">
        <v>269.56200000000001</v>
      </c>
      <c r="M44" s="87">
        <v>51.22</v>
      </c>
      <c r="N44" s="52">
        <v>150</v>
      </c>
      <c r="O44" s="52">
        <f t="shared" si="13"/>
        <v>1.1499999999999773</v>
      </c>
      <c r="P44" s="52">
        <f t="shared" si="14"/>
        <v>1.626499999999993</v>
      </c>
      <c r="Q44" s="51">
        <f t="shared" si="15"/>
        <v>0.85</v>
      </c>
      <c r="R44" s="51">
        <f t="shared" si="16"/>
        <v>14.33327675</v>
      </c>
      <c r="S44" s="51">
        <f t="shared" si="17"/>
        <v>65.305499999999995</v>
      </c>
      <c r="T44" s="51">
        <f t="shared" si="18"/>
        <v>5.5074304999996926</v>
      </c>
      <c r="U44" s="51">
        <f t="shared" si="19"/>
        <v>0</v>
      </c>
      <c r="V44" s="51">
        <f t="shared" si="20"/>
        <v>0</v>
      </c>
      <c r="W44" s="51">
        <f t="shared" si="21"/>
        <v>69.908257249999679</v>
      </c>
      <c r="X44" s="55">
        <f t="shared" si="22"/>
        <v>0</v>
      </c>
      <c r="Y44" s="55">
        <f t="shared" si="23"/>
        <v>166.61865999999927</v>
      </c>
      <c r="Z44" s="55">
        <f t="shared" si="24"/>
        <v>0</v>
      </c>
      <c r="AA44" s="51">
        <f t="shared" si="25"/>
        <v>69.147000000000006</v>
      </c>
      <c r="AB44" s="56" t="s">
        <v>226</v>
      </c>
      <c r="AC44" s="51">
        <f t="shared" si="26"/>
        <v>2.5609999999999999</v>
      </c>
      <c r="AD44" s="53">
        <f t="shared" si="10"/>
        <v>1</v>
      </c>
      <c r="AE44" s="53">
        <f t="shared" si="27"/>
        <v>0</v>
      </c>
      <c r="AF44" s="53">
        <f t="shared" si="28"/>
        <v>0</v>
      </c>
    </row>
    <row r="45" spans="1:32" ht="15" x14ac:dyDescent="0.25">
      <c r="A45" s="1">
        <v>1</v>
      </c>
      <c r="B45" s="54">
        <v>6</v>
      </c>
      <c r="C45" s="59" t="s">
        <v>410</v>
      </c>
      <c r="D45" s="50" t="s">
        <v>233</v>
      </c>
      <c r="E45" s="68" t="s">
        <v>21</v>
      </c>
      <c r="F45" s="68" t="s">
        <v>128</v>
      </c>
      <c r="G45" s="89">
        <v>36</v>
      </c>
      <c r="H45" s="89">
        <v>37</v>
      </c>
      <c r="I45" s="63">
        <v>271.66500000000002</v>
      </c>
      <c r="J45" s="63">
        <v>271.02499999999998</v>
      </c>
      <c r="K45" s="63">
        <v>269.56200000000001</v>
      </c>
      <c r="L45" s="63">
        <v>269.13200000000001</v>
      </c>
      <c r="M45" s="87">
        <v>71.23</v>
      </c>
      <c r="N45" s="52">
        <v>150</v>
      </c>
      <c r="O45" s="52">
        <f t="shared" si="13"/>
        <v>2.1030000000000086</v>
      </c>
      <c r="P45" s="52">
        <f t="shared" si="14"/>
        <v>1.9979999999999905</v>
      </c>
      <c r="Q45" s="51">
        <f t="shared" si="15"/>
        <v>0.85</v>
      </c>
      <c r="R45" s="51">
        <f t="shared" si="16"/>
        <v>19.932825125000001</v>
      </c>
      <c r="S45" s="51">
        <f t="shared" si="17"/>
        <v>90.818250000000006</v>
      </c>
      <c r="T45" s="51">
        <f t="shared" si="18"/>
        <v>30.15165899999942</v>
      </c>
      <c r="U45" s="51">
        <f t="shared" si="19"/>
        <v>0</v>
      </c>
      <c r="V45" s="51">
        <f t="shared" si="20"/>
        <v>0</v>
      </c>
      <c r="W45" s="51">
        <f t="shared" si="21"/>
        <v>119.71180912499943</v>
      </c>
      <c r="X45" s="55">
        <f t="shared" si="22"/>
        <v>0</v>
      </c>
      <c r="Y45" s="55">
        <f t="shared" si="23"/>
        <v>284.63507999999865</v>
      </c>
      <c r="Z45" s="55">
        <f t="shared" si="24"/>
        <v>0</v>
      </c>
      <c r="AA45" s="51">
        <f t="shared" si="25"/>
        <v>96.160500000000013</v>
      </c>
      <c r="AB45" s="56" t="s">
        <v>226</v>
      </c>
      <c r="AC45" s="51">
        <f t="shared" si="26"/>
        <v>3.5615000000000006</v>
      </c>
      <c r="AD45" s="53">
        <f t="shared" si="10"/>
        <v>1</v>
      </c>
      <c r="AE45" s="53">
        <f t="shared" si="27"/>
        <v>0</v>
      </c>
      <c r="AF45" s="53">
        <f t="shared" si="28"/>
        <v>0</v>
      </c>
    </row>
    <row r="46" spans="1:32" ht="15" x14ac:dyDescent="0.25">
      <c r="A46" s="1">
        <v>1</v>
      </c>
      <c r="B46" s="54">
        <v>6</v>
      </c>
      <c r="C46" s="59" t="s">
        <v>410</v>
      </c>
      <c r="D46" s="50" t="s">
        <v>253</v>
      </c>
      <c r="E46" s="68" t="s">
        <v>128</v>
      </c>
      <c r="F46" s="68" t="s">
        <v>128</v>
      </c>
      <c r="G46" s="89">
        <v>37</v>
      </c>
      <c r="H46" s="89">
        <v>38</v>
      </c>
      <c r="I46" s="63">
        <v>271.02499999999998</v>
      </c>
      <c r="J46" s="63">
        <v>270.14100000000002</v>
      </c>
      <c r="K46" s="63">
        <v>269.13200000000001</v>
      </c>
      <c r="L46" s="63">
        <v>268.601</v>
      </c>
      <c r="M46" s="87">
        <v>74.14</v>
      </c>
      <c r="N46" s="52">
        <v>150</v>
      </c>
      <c r="O46" s="52">
        <f t="shared" si="13"/>
        <v>1.8929999999999723</v>
      </c>
      <c r="P46" s="52">
        <f t="shared" si="14"/>
        <v>1.7164999999999964</v>
      </c>
      <c r="Q46" s="51">
        <f t="shared" si="15"/>
        <v>0.85</v>
      </c>
      <c r="R46" s="51">
        <f t="shared" si="16"/>
        <v>20.747152249999999</v>
      </c>
      <c r="S46" s="51">
        <f t="shared" si="17"/>
        <v>94.528499999999994</v>
      </c>
      <c r="T46" s="51">
        <f t="shared" si="18"/>
        <v>13.643613499999772</v>
      </c>
      <c r="U46" s="51">
        <f t="shared" si="19"/>
        <v>0</v>
      </c>
      <c r="V46" s="51">
        <f t="shared" si="20"/>
        <v>0</v>
      </c>
      <c r="W46" s="51">
        <f t="shared" si="21"/>
        <v>106.86261574999976</v>
      </c>
      <c r="X46" s="55">
        <f t="shared" si="22"/>
        <v>0</v>
      </c>
      <c r="Y46" s="55">
        <f t="shared" si="23"/>
        <v>254.52261999999945</v>
      </c>
      <c r="Z46" s="55">
        <f t="shared" si="24"/>
        <v>0</v>
      </c>
      <c r="AA46" s="51">
        <f t="shared" si="25"/>
        <v>100.08900000000001</v>
      </c>
      <c r="AB46" s="56" t="s">
        <v>226</v>
      </c>
      <c r="AC46" s="51">
        <f t="shared" si="26"/>
        <v>3.7070000000000003</v>
      </c>
      <c r="AD46" s="53">
        <f t="shared" si="10"/>
        <v>1</v>
      </c>
      <c r="AE46" s="53">
        <f t="shared" si="27"/>
        <v>0</v>
      </c>
      <c r="AF46" s="53">
        <f t="shared" si="28"/>
        <v>0</v>
      </c>
    </row>
    <row r="47" spans="1:32" ht="15" x14ac:dyDescent="0.25">
      <c r="A47" s="1">
        <v>1</v>
      </c>
      <c r="B47" s="54">
        <v>6</v>
      </c>
      <c r="C47" s="59" t="s">
        <v>410</v>
      </c>
      <c r="D47" s="50" t="s">
        <v>178</v>
      </c>
      <c r="E47" s="68" t="s">
        <v>128</v>
      </c>
      <c r="F47" s="68" t="s">
        <v>128</v>
      </c>
      <c r="G47" s="89">
        <v>38</v>
      </c>
      <c r="H47" s="89">
        <v>39</v>
      </c>
      <c r="I47" s="63">
        <v>270.14100000000002</v>
      </c>
      <c r="J47" s="63">
        <v>269.82900000000001</v>
      </c>
      <c r="K47" s="63">
        <v>268.601</v>
      </c>
      <c r="L47" s="63">
        <v>268.26</v>
      </c>
      <c r="M47" s="87">
        <v>68.22</v>
      </c>
      <c r="N47" s="52">
        <v>150</v>
      </c>
      <c r="O47" s="52">
        <f t="shared" si="13"/>
        <v>1.5400000000000205</v>
      </c>
      <c r="P47" s="52">
        <f t="shared" si="14"/>
        <v>1.5545000000000186</v>
      </c>
      <c r="Q47" s="51">
        <f t="shared" si="15"/>
        <v>0.85</v>
      </c>
      <c r="R47" s="51">
        <f t="shared" si="16"/>
        <v>19.090514249999998</v>
      </c>
      <c r="S47" s="51">
        <f t="shared" si="17"/>
        <v>86.980499999999992</v>
      </c>
      <c r="T47" s="51">
        <f t="shared" si="18"/>
        <v>3.1602915000010809</v>
      </c>
      <c r="U47" s="51">
        <f t="shared" si="19"/>
        <v>0</v>
      </c>
      <c r="V47" s="51">
        <f t="shared" si="20"/>
        <v>0</v>
      </c>
      <c r="W47" s="51">
        <f t="shared" si="21"/>
        <v>88.935855750001068</v>
      </c>
      <c r="X47" s="55">
        <f t="shared" si="22"/>
        <v>0</v>
      </c>
      <c r="Y47" s="55">
        <f t="shared" si="23"/>
        <v>212.09598000000253</v>
      </c>
      <c r="Z47" s="55">
        <f t="shared" si="24"/>
        <v>0</v>
      </c>
      <c r="AA47" s="51">
        <f t="shared" si="25"/>
        <v>92.097000000000008</v>
      </c>
      <c r="AB47" s="56" t="s">
        <v>226</v>
      </c>
      <c r="AC47" s="51">
        <f t="shared" si="26"/>
        <v>3.411</v>
      </c>
      <c r="AD47" s="53">
        <f t="shared" si="10"/>
        <v>1</v>
      </c>
      <c r="AE47" s="53">
        <f t="shared" si="27"/>
        <v>0</v>
      </c>
      <c r="AF47" s="53">
        <f t="shared" si="28"/>
        <v>0</v>
      </c>
    </row>
    <row r="48" spans="1:32" ht="15" x14ac:dyDescent="0.25">
      <c r="A48" s="1">
        <v>1</v>
      </c>
      <c r="B48" s="54">
        <v>6</v>
      </c>
      <c r="C48" s="59" t="s">
        <v>410</v>
      </c>
      <c r="D48" s="50" t="s">
        <v>179</v>
      </c>
      <c r="E48" s="68" t="s">
        <v>128</v>
      </c>
      <c r="F48" s="68" t="s">
        <v>128</v>
      </c>
      <c r="G48" s="89">
        <v>39</v>
      </c>
      <c r="H48" s="89">
        <v>40</v>
      </c>
      <c r="I48" s="63">
        <v>269.82900000000001</v>
      </c>
      <c r="J48" s="63">
        <v>269.44600000000003</v>
      </c>
      <c r="K48" s="63">
        <v>268.26</v>
      </c>
      <c r="L48" s="63">
        <v>267.69200000000001</v>
      </c>
      <c r="M48" s="87">
        <v>56.38</v>
      </c>
      <c r="N48" s="52">
        <v>150</v>
      </c>
      <c r="O48" s="52">
        <f t="shared" si="13"/>
        <v>1.5690000000000168</v>
      </c>
      <c r="P48" s="52">
        <f t="shared" si="14"/>
        <v>1.661500000000018</v>
      </c>
      <c r="Q48" s="51">
        <f t="shared" si="15"/>
        <v>0.85</v>
      </c>
      <c r="R48" s="51">
        <f t="shared" si="16"/>
        <v>15.77723825</v>
      </c>
      <c r="S48" s="51">
        <f t="shared" si="17"/>
        <v>71.884500000000003</v>
      </c>
      <c r="T48" s="51">
        <f t="shared" si="18"/>
        <v>7.7395645000008617</v>
      </c>
      <c r="U48" s="51">
        <f t="shared" si="19"/>
        <v>0</v>
      </c>
      <c r="V48" s="51">
        <f t="shared" si="20"/>
        <v>0</v>
      </c>
      <c r="W48" s="51">
        <f t="shared" si="21"/>
        <v>78.628252750000868</v>
      </c>
      <c r="X48" s="55">
        <f t="shared" si="22"/>
        <v>0</v>
      </c>
      <c r="Y48" s="55">
        <f t="shared" si="23"/>
        <v>187.35074000000202</v>
      </c>
      <c r="Z48" s="55">
        <f t="shared" si="24"/>
        <v>0</v>
      </c>
      <c r="AA48" s="51">
        <f t="shared" si="25"/>
        <v>76.113000000000014</v>
      </c>
      <c r="AB48" s="56" t="s">
        <v>226</v>
      </c>
      <c r="AC48" s="51">
        <f t="shared" si="26"/>
        <v>2.8190000000000004</v>
      </c>
      <c r="AD48" s="53">
        <f t="shared" si="10"/>
        <v>1</v>
      </c>
      <c r="AE48" s="53">
        <f t="shared" si="27"/>
        <v>0</v>
      </c>
      <c r="AF48" s="53">
        <f t="shared" si="28"/>
        <v>0</v>
      </c>
    </row>
    <row r="49" spans="1:32" ht="15" x14ac:dyDescent="0.25">
      <c r="A49" s="1">
        <v>1</v>
      </c>
      <c r="B49" s="54">
        <v>6</v>
      </c>
      <c r="C49" s="59" t="s">
        <v>410</v>
      </c>
      <c r="D49" s="50" t="s">
        <v>165</v>
      </c>
      <c r="E49" s="68" t="s">
        <v>21</v>
      </c>
      <c r="F49" s="68" t="s">
        <v>21</v>
      </c>
      <c r="G49" s="89">
        <v>40</v>
      </c>
      <c r="H49" s="89">
        <v>69</v>
      </c>
      <c r="I49" s="63">
        <v>269.44600000000003</v>
      </c>
      <c r="J49" s="63">
        <v>269.15899999999999</v>
      </c>
      <c r="K49" s="63">
        <v>267.69200000000001</v>
      </c>
      <c r="L49" s="63">
        <v>267.46100000000001</v>
      </c>
      <c r="M49" s="87">
        <v>46.25</v>
      </c>
      <c r="N49" s="52">
        <v>150</v>
      </c>
      <c r="O49" s="52">
        <f t="shared" si="13"/>
        <v>1.7540000000000191</v>
      </c>
      <c r="P49" s="52">
        <f t="shared" si="14"/>
        <v>1.7259999999999991</v>
      </c>
      <c r="Q49" s="51">
        <f t="shared" si="15"/>
        <v>0.85</v>
      </c>
      <c r="R49" s="51">
        <f t="shared" si="16"/>
        <v>12.942484374999999</v>
      </c>
      <c r="S49" s="51">
        <f t="shared" si="17"/>
        <v>58.96875</v>
      </c>
      <c r="T49" s="51">
        <f t="shared" si="18"/>
        <v>8.8846249999999642</v>
      </c>
      <c r="U49" s="51">
        <f t="shared" si="19"/>
        <v>0</v>
      </c>
      <c r="V49" s="51">
        <f t="shared" si="20"/>
        <v>0</v>
      </c>
      <c r="W49" s="51">
        <f t="shared" si="21"/>
        <v>67.036484374999972</v>
      </c>
      <c r="X49" s="55">
        <f t="shared" si="22"/>
        <v>0</v>
      </c>
      <c r="Y49" s="55">
        <f t="shared" si="23"/>
        <v>159.65499999999992</v>
      </c>
      <c r="Z49" s="55">
        <f t="shared" si="24"/>
        <v>0</v>
      </c>
      <c r="AA49" s="51">
        <f t="shared" si="25"/>
        <v>62.437500000000007</v>
      </c>
      <c r="AB49" s="56" t="s">
        <v>226</v>
      </c>
      <c r="AC49" s="51">
        <f t="shared" si="26"/>
        <v>2.3125</v>
      </c>
      <c r="AD49" s="53">
        <f t="shared" si="10"/>
        <v>1</v>
      </c>
      <c r="AE49" s="53">
        <f t="shared" si="27"/>
        <v>0</v>
      </c>
      <c r="AF49" s="53">
        <f t="shared" si="28"/>
        <v>0</v>
      </c>
    </row>
    <row r="50" spans="1:32" ht="15" x14ac:dyDescent="0.25">
      <c r="A50" s="1">
        <v>1</v>
      </c>
      <c r="B50" s="54">
        <v>6</v>
      </c>
      <c r="C50" s="59" t="s">
        <v>410</v>
      </c>
      <c r="D50" s="50" t="s">
        <v>242</v>
      </c>
      <c r="E50" s="68" t="s">
        <v>21</v>
      </c>
      <c r="F50" s="68" t="s">
        <v>21</v>
      </c>
      <c r="G50" s="89">
        <v>69</v>
      </c>
      <c r="H50" s="89">
        <v>41</v>
      </c>
      <c r="I50" s="63">
        <v>269.15899999999999</v>
      </c>
      <c r="J50" s="63">
        <v>268.82600000000002</v>
      </c>
      <c r="K50" s="63">
        <v>267.46100000000001</v>
      </c>
      <c r="L50" s="63">
        <v>267.125</v>
      </c>
      <c r="M50" s="87">
        <v>67.17</v>
      </c>
      <c r="N50" s="52">
        <v>150</v>
      </c>
      <c r="O50" s="52">
        <f t="shared" si="13"/>
        <v>1.6979999999999791</v>
      </c>
      <c r="P50" s="52">
        <f t="shared" si="14"/>
        <v>1.6995000000000005</v>
      </c>
      <c r="Q50" s="51">
        <f t="shared" si="15"/>
        <v>0.85</v>
      </c>
      <c r="R50" s="51">
        <f t="shared" si="16"/>
        <v>18.796684875</v>
      </c>
      <c r="S50" s="51">
        <f t="shared" si="17"/>
        <v>85.641750000000002</v>
      </c>
      <c r="T50" s="51">
        <f t="shared" si="18"/>
        <v>11.390352750000027</v>
      </c>
      <c r="U50" s="51">
        <f t="shared" si="19"/>
        <v>0</v>
      </c>
      <c r="V50" s="51">
        <f t="shared" si="20"/>
        <v>0</v>
      </c>
      <c r="W50" s="51">
        <f t="shared" si="21"/>
        <v>95.845712625000033</v>
      </c>
      <c r="X50" s="55">
        <f t="shared" si="22"/>
        <v>0</v>
      </c>
      <c r="Y50" s="55">
        <f t="shared" si="23"/>
        <v>228.31083000000007</v>
      </c>
      <c r="Z50" s="55">
        <f t="shared" si="24"/>
        <v>0</v>
      </c>
      <c r="AA50" s="51">
        <f t="shared" si="25"/>
        <v>90.679500000000004</v>
      </c>
      <c r="AB50" s="56" t="s">
        <v>226</v>
      </c>
      <c r="AC50" s="51">
        <f t="shared" si="26"/>
        <v>3.3585000000000003</v>
      </c>
      <c r="AD50" s="53">
        <f t="shared" si="10"/>
        <v>1</v>
      </c>
      <c r="AE50" s="53">
        <f t="shared" si="27"/>
        <v>0</v>
      </c>
      <c r="AF50" s="53">
        <f t="shared" si="28"/>
        <v>0</v>
      </c>
    </row>
    <row r="51" spans="1:32" ht="15" x14ac:dyDescent="0.25">
      <c r="A51" s="1">
        <v>1</v>
      </c>
      <c r="B51" s="54">
        <v>6</v>
      </c>
      <c r="C51" s="59" t="s">
        <v>410</v>
      </c>
      <c r="D51" s="50" t="s">
        <v>184</v>
      </c>
      <c r="E51" s="68" t="s">
        <v>21</v>
      </c>
      <c r="F51" s="68" t="s">
        <v>21</v>
      </c>
      <c r="G51" s="89">
        <v>41</v>
      </c>
      <c r="H51" s="89">
        <v>42</v>
      </c>
      <c r="I51" s="63">
        <v>268.82600000000002</v>
      </c>
      <c r="J51" s="63">
        <v>268.71100000000001</v>
      </c>
      <c r="K51" s="63">
        <v>267.125</v>
      </c>
      <c r="L51" s="63">
        <v>266.79899999999998</v>
      </c>
      <c r="M51" s="87">
        <v>65.150000000000006</v>
      </c>
      <c r="N51" s="52">
        <v>150</v>
      </c>
      <c r="O51" s="52">
        <f t="shared" si="13"/>
        <v>1.7010000000000218</v>
      </c>
      <c r="P51" s="52">
        <f t="shared" si="14"/>
        <v>1.8065000000000282</v>
      </c>
      <c r="Q51" s="51">
        <f t="shared" si="15"/>
        <v>0.85</v>
      </c>
      <c r="R51" s="51">
        <f t="shared" si="16"/>
        <v>18.231413125000003</v>
      </c>
      <c r="S51" s="51">
        <f t="shared" si="17"/>
        <v>83.066250000000011</v>
      </c>
      <c r="T51" s="51">
        <f t="shared" si="18"/>
        <v>16.973203750001559</v>
      </c>
      <c r="U51" s="51">
        <f t="shared" si="19"/>
        <v>0</v>
      </c>
      <c r="V51" s="51">
        <f t="shared" si="20"/>
        <v>0</v>
      </c>
      <c r="W51" s="51">
        <f t="shared" si="21"/>
        <v>98.888741875001571</v>
      </c>
      <c r="X51" s="55">
        <f t="shared" si="22"/>
        <v>0</v>
      </c>
      <c r="Y51" s="55">
        <f t="shared" si="23"/>
        <v>235.38695000000371</v>
      </c>
      <c r="Z51" s="55">
        <f t="shared" si="24"/>
        <v>0</v>
      </c>
      <c r="AA51" s="51">
        <f t="shared" si="25"/>
        <v>87.952500000000015</v>
      </c>
      <c r="AB51" s="56" t="s">
        <v>226</v>
      </c>
      <c r="AC51" s="51">
        <f t="shared" si="26"/>
        <v>3.2575000000000003</v>
      </c>
      <c r="AD51" s="53">
        <f t="shared" si="10"/>
        <v>1</v>
      </c>
      <c r="AE51" s="53">
        <f t="shared" si="27"/>
        <v>0</v>
      </c>
      <c r="AF51" s="53">
        <f t="shared" si="28"/>
        <v>0</v>
      </c>
    </row>
    <row r="52" spans="1:32" ht="15" x14ac:dyDescent="0.25">
      <c r="A52" s="1">
        <v>1</v>
      </c>
      <c r="B52" s="54">
        <v>6</v>
      </c>
      <c r="C52" s="59" t="s">
        <v>410</v>
      </c>
      <c r="D52" s="50" t="s">
        <v>251</v>
      </c>
      <c r="E52" s="68" t="s">
        <v>21</v>
      </c>
      <c r="F52" s="68" t="s">
        <v>21</v>
      </c>
      <c r="G52" s="89">
        <v>42</v>
      </c>
      <c r="H52" s="89">
        <v>43</v>
      </c>
      <c r="I52" s="63">
        <v>268.71100000000001</v>
      </c>
      <c r="J52" s="63">
        <v>268.51600000000002</v>
      </c>
      <c r="K52" s="63">
        <v>266.79899999999998</v>
      </c>
      <c r="L52" s="63">
        <v>266.44099999999997</v>
      </c>
      <c r="M52" s="87">
        <v>71.540000000000006</v>
      </c>
      <c r="N52" s="52">
        <v>150</v>
      </c>
      <c r="O52" s="52">
        <f t="shared" si="13"/>
        <v>1.9120000000000346</v>
      </c>
      <c r="P52" s="52">
        <f t="shared" si="14"/>
        <v>1.99350000000004</v>
      </c>
      <c r="Q52" s="51">
        <f t="shared" si="15"/>
        <v>0.85</v>
      </c>
      <c r="R52" s="51">
        <f t="shared" si="16"/>
        <v>20.01957475</v>
      </c>
      <c r="S52" s="51">
        <f t="shared" si="17"/>
        <v>91.21350000000001</v>
      </c>
      <c r="T52" s="51">
        <f t="shared" si="18"/>
        <v>30.009241500002435</v>
      </c>
      <c r="U52" s="51">
        <f t="shared" si="19"/>
        <v>0</v>
      </c>
      <c r="V52" s="51">
        <f t="shared" si="20"/>
        <v>0</v>
      </c>
      <c r="W52" s="51">
        <f t="shared" si="21"/>
        <v>119.95916625000244</v>
      </c>
      <c r="X52" s="55">
        <f t="shared" si="22"/>
        <v>0</v>
      </c>
      <c r="Y52" s="55">
        <f t="shared" si="23"/>
        <v>285.22998000000575</v>
      </c>
      <c r="Z52" s="55">
        <f t="shared" si="24"/>
        <v>0</v>
      </c>
      <c r="AA52" s="51">
        <f t="shared" si="25"/>
        <v>96.579000000000008</v>
      </c>
      <c r="AB52" s="56" t="s">
        <v>226</v>
      </c>
      <c r="AC52" s="51">
        <f t="shared" si="26"/>
        <v>3.5770000000000004</v>
      </c>
      <c r="AD52" s="53">
        <f t="shared" si="10"/>
        <v>1</v>
      </c>
      <c r="AE52" s="53">
        <f t="shared" si="27"/>
        <v>0</v>
      </c>
      <c r="AF52" s="53">
        <f t="shared" si="28"/>
        <v>0</v>
      </c>
    </row>
    <row r="53" spans="1:32" ht="15" x14ac:dyDescent="0.25">
      <c r="A53" s="1">
        <v>1</v>
      </c>
      <c r="B53" s="54">
        <v>6</v>
      </c>
      <c r="C53" s="59" t="s">
        <v>410</v>
      </c>
      <c r="D53" s="50" t="s">
        <v>234</v>
      </c>
      <c r="E53" s="68" t="s">
        <v>21</v>
      </c>
      <c r="F53" s="68" t="s">
        <v>21</v>
      </c>
      <c r="G53" s="89">
        <v>43</v>
      </c>
      <c r="H53" s="89">
        <v>44</v>
      </c>
      <c r="I53" s="63">
        <v>268.51600000000002</v>
      </c>
      <c r="J53" s="63">
        <v>268.125</v>
      </c>
      <c r="K53" s="63">
        <v>266.44099999999997</v>
      </c>
      <c r="L53" s="63">
        <v>266.096</v>
      </c>
      <c r="M53" s="87">
        <v>68.959999999999994</v>
      </c>
      <c r="N53" s="52">
        <v>150</v>
      </c>
      <c r="O53" s="52">
        <f t="shared" si="13"/>
        <v>2.0750000000000455</v>
      </c>
      <c r="P53" s="52">
        <f t="shared" si="14"/>
        <v>2.0520000000000209</v>
      </c>
      <c r="Q53" s="51">
        <f t="shared" si="15"/>
        <v>0.95000000000000007</v>
      </c>
      <c r="R53" s="51">
        <f t="shared" si="16"/>
        <v>21.711193999999999</v>
      </c>
      <c r="S53" s="51">
        <f t="shared" si="17"/>
        <v>98.268000000000001</v>
      </c>
      <c r="T53" s="51">
        <f t="shared" si="18"/>
        <v>36.162624000001372</v>
      </c>
      <c r="U53" s="51">
        <f t="shared" si="19"/>
        <v>0</v>
      </c>
      <c r="V53" s="51">
        <f t="shared" si="20"/>
        <v>0</v>
      </c>
      <c r="W53" s="51">
        <f t="shared" si="21"/>
        <v>133.21261800000138</v>
      </c>
      <c r="X53" s="55">
        <f t="shared" si="22"/>
        <v>0</v>
      </c>
      <c r="Y53" s="55">
        <f t="shared" si="23"/>
        <v>283.01184000000285</v>
      </c>
      <c r="Z53" s="55">
        <f t="shared" si="24"/>
        <v>0</v>
      </c>
      <c r="AA53" s="51">
        <f t="shared" si="25"/>
        <v>99.992000000000004</v>
      </c>
      <c r="AB53" s="56" t="s">
        <v>226</v>
      </c>
      <c r="AC53" s="51">
        <f t="shared" si="26"/>
        <v>3.448</v>
      </c>
      <c r="AD53" s="53">
        <f t="shared" si="10"/>
        <v>1</v>
      </c>
      <c r="AE53" s="53">
        <f t="shared" si="27"/>
        <v>0</v>
      </c>
      <c r="AF53" s="53">
        <f t="shared" si="28"/>
        <v>0</v>
      </c>
    </row>
    <row r="54" spans="1:32" ht="15" x14ac:dyDescent="0.25">
      <c r="A54" s="1">
        <v>1</v>
      </c>
      <c r="B54" s="54">
        <v>6</v>
      </c>
      <c r="C54" s="59" t="s">
        <v>410</v>
      </c>
      <c r="D54" s="50" t="s">
        <v>188</v>
      </c>
      <c r="E54" s="68" t="s">
        <v>21</v>
      </c>
      <c r="F54" s="68" t="s">
        <v>21</v>
      </c>
      <c r="G54" s="89">
        <v>44</v>
      </c>
      <c r="H54" s="89">
        <v>45</v>
      </c>
      <c r="I54" s="63">
        <v>268.125</v>
      </c>
      <c r="J54" s="63">
        <v>267.31700000000001</v>
      </c>
      <c r="K54" s="63">
        <v>266.096</v>
      </c>
      <c r="L54" s="63">
        <v>265.68200000000002</v>
      </c>
      <c r="M54" s="87">
        <v>82.98</v>
      </c>
      <c r="N54" s="52">
        <v>150</v>
      </c>
      <c r="O54" s="52">
        <f t="shared" si="13"/>
        <v>2.0289999999999964</v>
      </c>
      <c r="P54" s="52">
        <f t="shared" si="14"/>
        <v>1.8319999999999936</v>
      </c>
      <c r="Q54" s="51">
        <f t="shared" si="15"/>
        <v>0.85</v>
      </c>
      <c r="R54" s="51">
        <f t="shared" si="16"/>
        <v>23.22091575</v>
      </c>
      <c r="S54" s="51">
        <f t="shared" si="17"/>
        <v>105.79949999999999</v>
      </c>
      <c r="T54" s="51">
        <f t="shared" si="18"/>
        <v>23.416955999999551</v>
      </c>
      <c r="U54" s="51">
        <f t="shared" si="19"/>
        <v>0</v>
      </c>
      <c r="V54" s="51">
        <f t="shared" si="20"/>
        <v>0</v>
      </c>
      <c r="W54" s="51">
        <f t="shared" si="21"/>
        <v>127.75082174999955</v>
      </c>
      <c r="X54" s="55">
        <f t="shared" si="22"/>
        <v>0</v>
      </c>
      <c r="Y54" s="55">
        <f t="shared" si="23"/>
        <v>304.03871999999893</v>
      </c>
      <c r="Z54" s="55">
        <f t="shared" si="24"/>
        <v>0</v>
      </c>
      <c r="AA54" s="51">
        <f t="shared" si="25"/>
        <v>112.02300000000001</v>
      </c>
      <c r="AB54" s="56" t="s">
        <v>226</v>
      </c>
      <c r="AC54" s="51">
        <f t="shared" si="26"/>
        <v>4.149</v>
      </c>
      <c r="AD54" s="53">
        <f t="shared" si="10"/>
        <v>1</v>
      </c>
      <c r="AE54" s="53">
        <f t="shared" si="27"/>
        <v>0</v>
      </c>
      <c r="AF54" s="53">
        <f t="shared" si="28"/>
        <v>0</v>
      </c>
    </row>
    <row r="55" spans="1:32" ht="15" x14ac:dyDescent="0.25">
      <c r="A55" s="1">
        <v>1</v>
      </c>
      <c r="B55" s="54">
        <v>6</v>
      </c>
      <c r="C55" s="59" t="s">
        <v>410</v>
      </c>
      <c r="D55" s="50" t="s">
        <v>189</v>
      </c>
      <c r="E55" s="68" t="s">
        <v>21</v>
      </c>
      <c r="F55" s="68" t="s">
        <v>21</v>
      </c>
      <c r="G55" s="89">
        <v>45</v>
      </c>
      <c r="H55" s="89">
        <v>46</v>
      </c>
      <c r="I55" s="63">
        <v>267.31700000000001</v>
      </c>
      <c r="J55" s="63">
        <v>266.55399999999997</v>
      </c>
      <c r="K55" s="63">
        <v>265.68200000000002</v>
      </c>
      <c r="L55" s="63">
        <v>264.85300000000001</v>
      </c>
      <c r="M55" s="87">
        <v>70.41</v>
      </c>
      <c r="N55" s="52">
        <v>150</v>
      </c>
      <c r="O55" s="52">
        <f t="shared" si="13"/>
        <v>1.6349999999999909</v>
      </c>
      <c r="P55" s="52">
        <f t="shared" si="14"/>
        <v>1.6679999999999779</v>
      </c>
      <c r="Q55" s="51">
        <f t="shared" si="15"/>
        <v>0.85</v>
      </c>
      <c r="R55" s="51">
        <f t="shared" si="16"/>
        <v>19.703358375000001</v>
      </c>
      <c r="S55" s="51">
        <f t="shared" si="17"/>
        <v>89.772749999999988</v>
      </c>
      <c r="T55" s="51">
        <f t="shared" si="18"/>
        <v>10.054547999998679</v>
      </c>
      <c r="U55" s="51">
        <f t="shared" si="19"/>
        <v>0</v>
      </c>
      <c r="V55" s="51">
        <f t="shared" si="20"/>
        <v>0</v>
      </c>
      <c r="W55" s="51">
        <f t="shared" si="21"/>
        <v>98.583681374998662</v>
      </c>
      <c r="X55" s="55">
        <f t="shared" si="22"/>
        <v>0</v>
      </c>
      <c r="Y55" s="55">
        <f t="shared" si="23"/>
        <v>234.88775999999689</v>
      </c>
      <c r="Z55" s="55">
        <f t="shared" si="24"/>
        <v>0</v>
      </c>
      <c r="AA55" s="51">
        <f t="shared" si="25"/>
        <v>95.0535</v>
      </c>
      <c r="AB55" s="56" t="s">
        <v>226</v>
      </c>
      <c r="AC55" s="51">
        <f t="shared" si="26"/>
        <v>3.5205000000000002</v>
      </c>
      <c r="AD55" s="53">
        <f t="shared" si="10"/>
        <v>1</v>
      </c>
      <c r="AE55" s="53">
        <f t="shared" si="27"/>
        <v>0</v>
      </c>
      <c r="AF55" s="53">
        <f t="shared" si="28"/>
        <v>0</v>
      </c>
    </row>
    <row r="56" spans="1:32" ht="15" x14ac:dyDescent="0.25">
      <c r="A56" s="1">
        <v>1</v>
      </c>
      <c r="B56" s="54">
        <v>6</v>
      </c>
      <c r="C56" s="59" t="s">
        <v>410</v>
      </c>
      <c r="D56" s="50" t="s">
        <v>227</v>
      </c>
      <c r="E56" s="68" t="s">
        <v>21</v>
      </c>
      <c r="F56" s="68" t="s">
        <v>128</v>
      </c>
      <c r="G56" s="89">
        <v>46</v>
      </c>
      <c r="H56" s="89">
        <v>47</v>
      </c>
      <c r="I56" s="63">
        <v>266.55399999999997</v>
      </c>
      <c r="J56" s="63">
        <v>265.87200000000001</v>
      </c>
      <c r="K56" s="63">
        <v>264.85300000000001</v>
      </c>
      <c r="L56" s="63">
        <v>264.48599999999999</v>
      </c>
      <c r="M56" s="87">
        <v>73.52</v>
      </c>
      <c r="N56" s="52">
        <v>150</v>
      </c>
      <c r="O56" s="52">
        <f t="shared" si="13"/>
        <v>1.700999999999965</v>
      </c>
      <c r="P56" s="52">
        <f t="shared" si="14"/>
        <v>1.5434999999999945</v>
      </c>
      <c r="Q56" s="51">
        <f t="shared" si="15"/>
        <v>0.85</v>
      </c>
      <c r="R56" s="51">
        <f t="shared" si="16"/>
        <v>20.573653</v>
      </c>
      <c r="S56" s="51">
        <f t="shared" si="17"/>
        <v>93.738</v>
      </c>
      <c r="T56" s="51">
        <f t="shared" si="18"/>
        <v>2.7184019999996587</v>
      </c>
      <c r="U56" s="51">
        <f t="shared" si="19"/>
        <v>0</v>
      </c>
      <c r="V56" s="51">
        <f t="shared" si="20"/>
        <v>0</v>
      </c>
      <c r="W56" s="51">
        <f t="shared" si="21"/>
        <v>95.157854999999657</v>
      </c>
      <c r="X56" s="55">
        <f t="shared" si="22"/>
        <v>0</v>
      </c>
      <c r="Y56" s="55">
        <f t="shared" si="23"/>
        <v>226.95623999999918</v>
      </c>
      <c r="Z56" s="55">
        <f t="shared" si="24"/>
        <v>0</v>
      </c>
      <c r="AA56" s="51">
        <f t="shared" si="25"/>
        <v>99.251999999999995</v>
      </c>
      <c r="AB56" s="56" t="s">
        <v>226</v>
      </c>
      <c r="AC56" s="51">
        <f t="shared" si="26"/>
        <v>3.6760000000000002</v>
      </c>
      <c r="AD56" s="53">
        <f t="shared" si="10"/>
        <v>1</v>
      </c>
      <c r="AE56" s="53">
        <f t="shared" si="27"/>
        <v>0</v>
      </c>
      <c r="AF56" s="53">
        <f t="shared" si="28"/>
        <v>0</v>
      </c>
    </row>
    <row r="57" spans="1:32" ht="15" x14ac:dyDescent="0.25">
      <c r="A57" s="1">
        <v>1</v>
      </c>
      <c r="B57" s="54">
        <v>6</v>
      </c>
      <c r="C57" s="59" t="s">
        <v>411</v>
      </c>
      <c r="D57" s="50" t="s">
        <v>228</v>
      </c>
      <c r="E57" s="68" t="s">
        <v>128</v>
      </c>
      <c r="F57" s="68" t="s">
        <v>21</v>
      </c>
      <c r="G57" s="89">
        <v>47</v>
      </c>
      <c r="H57" s="89">
        <v>48</v>
      </c>
      <c r="I57" s="63">
        <v>265.87200000000001</v>
      </c>
      <c r="J57" s="63">
        <v>265.786</v>
      </c>
      <c r="K57" s="63">
        <v>264.48599999999999</v>
      </c>
      <c r="L57" s="63">
        <v>264.10599999999999</v>
      </c>
      <c r="M57" s="87">
        <v>75.92</v>
      </c>
      <c r="N57" s="52">
        <v>150</v>
      </c>
      <c r="O57" s="52">
        <f t="shared" si="13"/>
        <v>1.3860000000000241</v>
      </c>
      <c r="P57" s="52">
        <f t="shared" si="14"/>
        <v>1.5330000000000155</v>
      </c>
      <c r="Q57" s="51">
        <f t="shared" si="15"/>
        <v>0.85</v>
      </c>
      <c r="R57" s="51">
        <f t="shared" si="16"/>
        <v>21.245263000000001</v>
      </c>
      <c r="S57" s="51">
        <f t="shared" si="17"/>
        <v>96.798000000000002</v>
      </c>
      <c r="T57" s="51">
        <f t="shared" si="18"/>
        <v>2.1295560000009979</v>
      </c>
      <c r="U57" s="51">
        <f t="shared" si="19"/>
        <v>0</v>
      </c>
      <c r="V57" s="51">
        <f t="shared" si="20"/>
        <v>0</v>
      </c>
      <c r="W57" s="51">
        <f t="shared" si="21"/>
        <v>97.586619000001008</v>
      </c>
      <c r="X57" s="55">
        <f t="shared" si="22"/>
        <v>0</v>
      </c>
      <c r="Y57" s="55">
        <f t="shared" si="23"/>
        <v>232.77072000000234</v>
      </c>
      <c r="Z57" s="55">
        <f t="shared" si="24"/>
        <v>0</v>
      </c>
      <c r="AA57" s="51">
        <f t="shared" si="25"/>
        <v>102.492</v>
      </c>
      <c r="AB57" s="56" t="s">
        <v>226</v>
      </c>
      <c r="AC57" s="51">
        <f t="shared" si="26"/>
        <v>3.7960000000000003</v>
      </c>
      <c r="AD57" s="53">
        <f t="shared" si="10"/>
        <v>1</v>
      </c>
      <c r="AE57" s="53">
        <f t="shared" si="27"/>
        <v>0</v>
      </c>
      <c r="AF57" s="53">
        <f t="shared" si="28"/>
        <v>0</v>
      </c>
    </row>
    <row r="58" spans="1:32" ht="15" x14ac:dyDescent="0.25">
      <c r="A58" s="1">
        <v>1</v>
      </c>
      <c r="B58" s="54">
        <v>6</v>
      </c>
      <c r="C58" s="59" t="s">
        <v>411</v>
      </c>
      <c r="D58" s="50" t="s">
        <v>194</v>
      </c>
      <c r="E58" s="68" t="s">
        <v>21</v>
      </c>
      <c r="F58" s="68" t="s">
        <v>128</v>
      </c>
      <c r="G58" s="89">
        <v>48</v>
      </c>
      <c r="H58" s="89">
        <v>49</v>
      </c>
      <c r="I58" s="63">
        <v>265.786</v>
      </c>
      <c r="J58" s="63">
        <v>265.3</v>
      </c>
      <c r="K58" s="63">
        <v>264.10599999999999</v>
      </c>
      <c r="L58" s="63">
        <v>263.82400000000001</v>
      </c>
      <c r="M58" s="87">
        <v>56.35</v>
      </c>
      <c r="N58" s="52">
        <v>150</v>
      </c>
      <c r="O58" s="52">
        <f t="shared" si="13"/>
        <v>1.6800000000000068</v>
      </c>
      <c r="P58" s="52">
        <f t="shared" si="14"/>
        <v>1.578000000000003</v>
      </c>
      <c r="Q58" s="51">
        <f t="shared" si="15"/>
        <v>0.85</v>
      </c>
      <c r="R58" s="51">
        <f t="shared" si="16"/>
        <v>15.768843125000002</v>
      </c>
      <c r="S58" s="51">
        <f t="shared" si="17"/>
        <v>71.846249999999998</v>
      </c>
      <c r="T58" s="51">
        <f t="shared" si="18"/>
        <v>3.7360050000001417</v>
      </c>
      <c r="U58" s="51">
        <f t="shared" si="19"/>
        <v>0</v>
      </c>
      <c r="V58" s="51">
        <f t="shared" si="20"/>
        <v>0</v>
      </c>
      <c r="W58" s="51">
        <f t="shared" si="21"/>
        <v>74.586973125000142</v>
      </c>
      <c r="X58" s="55">
        <f t="shared" si="22"/>
        <v>0</v>
      </c>
      <c r="Y58" s="55">
        <f t="shared" si="23"/>
        <v>177.84060000000034</v>
      </c>
      <c r="Z58" s="55">
        <f t="shared" si="24"/>
        <v>0</v>
      </c>
      <c r="AA58" s="51">
        <f t="shared" si="25"/>
        <v>76.072500000000005</v>
      </c>
      <c r="AB58" s="56" t="s">
        <v>226</v>
      </c>
      <c r="AC58" s="51">
        <f t="shared" si="26"/>
        <v>2.8175000000000003</v>
      </c>
      <c r="AD58" s="53">
        <f t="shared" si="10"/>
        <v>1</v>
      </c>
      <c r="AE58" s="53">
        <f t="shared" si="27"/>
        <v>0</v>
      </c>
      <c r="AF58" s="53">
        <f t="shared" si="28"/>
        <v>0</v>
      </c>
    </row>
    <row r="59" spans="1:32" ht="15" x14ac:dyDescent="0.25">
      <c r="A59" s="1">
        <v>1</v>
      </c>
      <c r="B59" s="54">
        <v>6</v>
      </c>
      <c r="C59" s="59" t="s">
        <v>412</v>
      </c>
      <c r="D59" s="50" t="s">
        <v>195</v>
      </c>
      <c r="E59" s="68" t="s">
        <v>128</v>
      </c>
      <c r="F59" s="68" t="s">
        <v>128</v>
      </c>
      <c r="G59" s="89">
        <v>49</v>
      </c>
      <c r="H59" s="89">
        <v>50</v>
      </c>
      <c r="I59" s="63">
        <v>265.3</v>
      </c>
      <c r="J59" s="63">
        <v>264.63200000000001</v>
      </c>
      <c r="K59" s="63">
        <v>263.82400000000001</v>
      </c>
      <c r="L59" s="63">
        <v>263.464</v>
      </c>
      <c r="M59" s="87">
        <v>72.150000000000006</v>
      </c>
      <c r="N59" s="52">
        <v>150</v>
      </c>
      <c r="O59" s="52">
        <f t="shared" si="13"/>
        <v>1.5259999999999991</v>
      </c>
      <c r="P59" s="52">
        <f t="shared" si="14"/>
        <v>1.3720000000000028</v>
      </c>
      <c r="Q59" s="51">
        <f t="shared" si="15"/>
        <v>0.75</v>
      </c>
      <c r="R59" s="51">
        <f t="shared" si="16"/>
        <v>17.665025625000002</v>
      </c>
      <c r="S59" s="51">
        <f t="shared" si="17"/>
        <v>74.242350000000158</v>
      </c>
      <c r="T59" s="51">
        <f t="shared" si="18"/>
        <v>0</v>
      </c>
      <c r="U59" s="51">
        <f t="shared" si="19"/>
        <v>0</v>
      </c>
      <c r="V59" s="51">
        <f t="shared" si="20"/>
        <v>0</v>
      </c>
      <c r="W59" s="51">
        <f t="shared" si="21"/>
        <v>72.968000625000158</v>
      </c>
      <c r="X59" s="55">
        <f t="shared" si="22"/>
        <v>197.9796000000004</v>
      </c>
      <c r="Y59" s="55">
        <f t="shared" si="23"/>
        <v>0</v>
      </c>
      <c r="Z59" s="55">
        <f t="shared" si="24"/>
        <v>0</v>
      </c>
      <c r="AA59" s="51">
        <f t="shared" si="25"/>
        <v>90.1875</v>
      </c>
      <c r="AB59" s="56" t="s">
        <v>158</v>
      </c>
      <c r="AC59" s="51">
        <f t="shared" si="26"/>
        <v>3.6075000000000004</v>
      </c>
      <c r="AD59" s="53">
        <f t="shared" si="10"/>
        <v>1</v>
      </c>
      <c r="AE59" s="53">
        <f t="shared" si="27"/>
        <v>0</v>
      </c>
      <c r="AF59" s="53">
        <f t="shared" si="28"/>
        <v>0</v>
      </c>
    </row>
    <row r="60" spans="1:32" ht="15" x14ac:dyDescent="0.25">
      <c r="A60" s="1">
        <v>1</v>
      </c>
      <c r="B60" s="54">
        <v>6</v>
      </c>
      <c r="C60" s="59" t="s">
        <v>412</v>
      </c>
      <c r="D60" s="50" t="s">
        <v>277</v>
      </c>
      <c r="E60" s="68" t="s">
        <v>128</v>
      </c>
      <c r="F60" s="68" t="s">
        <v>21</v>
      </c>
      <c r="G60" s="89">
        <v>50</v>
      </c>
      <c r="H60" s="89">
        <v>51</v>
      </c>
      <c r="I60" s="63">
        <v>264.63200000000001</v>
      </c>
      <c r="J60" s="63">
        <v>263.51100000000002</v>
      </c>
      <c r="K60" s="63">
        <v>263.464</v>
      </c>
      <c r="L60" s="63">
        <v>262.36099999999999</v>
      </c>
      <c r="M60" s="87">
        <v>72.02</v>
      </c>
      <c r="N60" s="52">
        <v>150</v>
      </c>
      <c r="O60" s="52">
        <f t="shared" si="13"/>
        <v>1.2180000000000064</v>
      </c>
      <c r="P60" s="52">
        <f t="shared" si="14"/>
        <v>1.2090000000000203</v>
      </c>
      <c r="Q60" s="51">
        <f t="shared" si="15"/>
        <v>0.75</v>
      </c>
      <c r="R60" s="51">
        <f t="shared" si="16"/>
        <v>17.63319675</v>
      </c>
      <c r="S60" s="51">
        <f t="shared" si="17"/>
        <v>65.304135000001097</v>
      </c>
      <c r="T60" s="51">
        <f t="shared" si="18"/>
        <v>0</v>
      </c>
      <c r="U60" s="51">
        <f t="shared" si="19"/>
        <v>0</v>
      </c>
      <c r="V60" s="51">
        <f t="shared" si="20"/>
        <v>0</v>
      </c>
      <c r="W60" s="51">
        <f t="shared" si="21"/>
        <v>64.032081750001097</v>
      </c>
      <c r="X60" s="55">
        <f t="shared" si="22"/>
        <v>0</v>
      </c>
      <c r="Y60" s="55">
        <f t="shared" si="23"/>
        <v>0</v>
      </c>
      <c r="Z60" s="55">
        <f t="shared" si="24"/>
        <v>0</v>
      </c>
      <c r="AA60" s="51">
        <f t="shared" si="25"/>
        <v>90.024999999999991</v>
      </c>
      <c r="AB60" s="56" t="s">
        <v>158</v>
      </c>
      <c r="AC60" s="51">
        <f t="shared" si="26"/>
        <v>3.601</v>
      </c>
      <c r="AD60" s="53">
        <f t="shared" si="10"/>
        <v>1</v>
      </c>
      <c r="AE60" s="53">
        <f t="shared" si="27"/>
        <v>0</v>
      </c>
      <c r="AF60" s="53">
        <f t="shared" si="28"/>
        <v>0</v>
      </c>
    </row>
    <row r="61" spans="1:32" ht="15" x14ac:dyDescent="0.25">
      <c r="A61" s="1">
        <v>1</v>
      </c>
      <c r="B61" s="54">
        <v>6</v>
      </c>
      <c r="C61" s="59" t="s">
        <v>412</v>
      </c>
      <c r="D61" s="50" t="s">
        <v>278</v>
      </c>
      <c r="E61" s="68" t="s">
        <v>21</v>
      </c>
      <c r="F61" s="68" t="s">
        <v>128</v>
      </c>
      <c r="G61" s="89">
        <v>51</v>
      </c>
      <c r="H61" s="89" t="s">
        <v>271</v>
      </c>
      <c r="I61" s="63">
        <v>263.51100000000002</v>
      </c>
      <c r="J61" s="63">
        <v>263.024</v>
      </c>
      <c r="K61" s="63">
        <v>262.36099999999999</v>
      </c>
      <c r="L61" s="63">
        <v>261.87400000000002</v>
      </c>
      <c r="M61" s="87">
        <v>46.27</v>
      </c>
      <c r="N61" s="52">
        <v>150</v>
      </c>
      <c r="O61" s="52">
        <f t="shared" si="13"/>
        <v>1.2000000000000342</v>
      </c>
      <c r="P61" s="52">
        <f t="shared" si="14"/>
        <v>1.2000000000000057</v>
      </c>
      <c r="Q61" s="51">
        <f t="shared" si="15"/>
        <v>0.75</v>
      </c>
      <c r="R61" s="51">
        <f t="shared" si="16"/>
        <v>11.328631125000001</v>
      </c>
      <c r="S61" s="51">
        <f t="shared" si="17"/>
        <v>41.6430000000002</v>
      </c>
      <c r="T61" s="51">
        <f t="shared" si="18"/>
        <v>0</v>
      </c>
      <c r="U61" s="51">
        <f t="shared" si="19"/>
        <v>0</v>
      </c>
      <c r="V61" s="51">
        <f t="shared" si="20"/>
        <v>0</v>
      </c>
      <c r="W61" s="51">
        <f t="shared" si="21"/>
        <v>40.825756125000197</v>
      </c>
      <c r="X61" s="55">
        <f t="shared" si="22"/>
        <v>0</v>
      </c>
      <c r="Y61" s="55">
        <f t="shared" si="23"/>
        <v>0</v>
      </c>
      <c r="Z61" s="55">
        <f t="shared" si="24"/>
        <v>0</v>
      </c>
      <c r="AA61" s="51">
        <f t="shared" si="25"/>
        <v>57.837500000000006</v>
      </c>
      <c r="AB61" s="56" t="s">
        <v>158</v>
      </c>
      <c r="AC61" s="51">
        <f t="shared" si="26"/>
        <v>2.3135000000000003</v>
      </c>
      <c r="AD61" s="53">
        <f t="shared" si="10"/>
        <v>1</v>
      </c>
      <c r="AE61" s="53">
        <f t="shared" si="27"/>
        <v>0</v>
      </c>
      <c r="AF61" s="53">
        <f t="shared" si="28"/>
        <v>0</v>
      </c>
    </row>
    <row r="62" spans="1:32" ht="15" x14ac:dyDescent="0.25">
      <c r="A62" s="1">
        <v>1</v>
      </c>
      <c r="B62" s="54">
        <v>6</v>
      </c>
      <c r="C62" s="59" t="s">
        <v>412</v>
      </c>
      <c r="D62" s="50" t="s">
        <v>279</v>
      </c>
      <c r="E62" s="68" t="s">
        <v>128</v>
      </c>
      <c r="F62" s="68" t="s">
        <v>21</v>
      </c>
      <c r="G62" s="89" t="s">
        <v>271</v>
      </c>
      <c r="H62" s="89">
        <v>52</v>
      </c>
      <c r="I62" s="63">
        <v>263.024</v>
      </c>
      <c r="J62" s="63">
        <v>262.53800000000001</v>
      </c>
      <c r="K62" s="63">
        <v>261.87400000000002</v>
      </c>
      <c r="L62" s="63">
        <v>260.62700000000001</v>
      </c>
      <c r="M62" s="87">
        <v>55.75</v>
      </c>
      <c r="N62" s="52">
        <v>150</v>
      </c>
      <c r="O62" s="52">
        <f t="shared" si="13"/>
        <v>1.1999999999999773</v>
      </c>
      <c r="P62" s="52">
        <f t="shared" si="14"/>
        <v>1.5804999999999894</v>
      </c>
      <c r="Q62" s="51">
        <f t="shared" si="15"/>
        <v>0.85</v>
      </c>
      <c r="R62" s="51">
        <f t="shared" si="16"/>
        <v>15.600940624999998</v>
      </c>
      <c r="S62" s="51">
        <f t="shared" si="17"/>
        <v>71.081249999999997</v>
      </c>
      <c r="T62" s="51">
        <f t="shared" si="18"/>
        <v>3.8146937499994955</v>
      </c>
      <c r="U62" s="51">
        <f t="shared" si="19"/>
        <v>0</v>
      </c>
      <c r="V62" s="51">
        <f t="shared" si="20"/>
        <v>0</v>
      </c>
      <c r="W62" s="51">
        <f t="shared" si="21"/>
        <v>73.911259374999489</v>
      </c>
      <c r="X62" s="55">
        <f t="shared" si="22"/>
        <v>0</v>
      </c>
      <c r="Y62" s="55">
        <f t="shared" si="23"/>
        <v>176.22574999999881</v>
      </c>
      <c r="Z62" s="55">
        <f t="shared" si="24"/>
        <v>0</v>
      </c>
      <c r="AA62" s="51">
        <f t="shared" si="25"/>
        <v>75.262500000000003</v>
      </c>
      <c r="AB62" s="56" t="s">
        <v>158</v>
      </c>
      <c r="AC62" s="51">
        <f t="shared" si="26"/>
        <v>2.7875000000000001</v>
      </c>
      <c r="AD62" s="53">
        <f t="shared" si="10"/>
        <v>1</v>
      </c>
      <c r="AE62" s="53">
        <f t="shared" si="27"/>
        <v>0</v>
      </c>
      <c r="AF62" s="53">
        <f t="shared" si="28"/>
        <v>0</v>
      </c>
    </row>
    <row r="63" spans="1:32" ht="15" x14ac:dyDescent="0.25">
      <c r="A63" s="1">
        <v>1</v>
      </c>
      <c r="B63" s="54">
        <v>6</v>
      </c>
      <c r="C63" s="59" t="s">
        <v>413</v>
      </c>
      <c r="D63" s="50" t="s">
        <v>280</v>
      </c>
      <c r="E63" s="68" t="s">
        <v>21</v>
      </c>
      <c r="F63" s="68" t="s">
        <v>21</v>
      </c>
      <c r="G63" s="89">
        <v>52</v>
      </c>
      <c r="H63" s="89" t="s">
        <v>272</v>
      </c>
      <c r="I63" s="63">
        <v>262.53800000000001</v>
      </c>
      <c r="J63" s="63">
        <v>262.26299999999998</v>
      </c>
      <c r="K63" s="63">
        <v>260.62700000000001</v>
      </c>
      <c r="L63" s="63">
        <v>260.339</v>
      </c>
      <c r="M63" s="87">
        <v>57.72</v>
      </c>
      <c r="N63" s="52">
        <v>200</v>
      </c>
      <c r="O63" s="52">
        <f t="shared" si="13"/>
        <v>1.9610000000000014</v>
      </c>
      <c r="P63" s="52">
        <f t="shared" si="14"/>
        <v>1.9674999999999898</v>
      </c>
      <c r="Q63" s="51">
        <f t="shared" si="15"/>
        <v>0.89999999999999991</v>
      </c>
      <c r="R63" s="51">
        <f t="shared" si="16"/>
        <v>18.966791999999998</v>
      </c>
      <c r="S63" s="51">
        <f t="shared" si="17"/>
        <v>77.921999999999997</v>
      </c>
      <c r="T63" s="51">
        <f t="shared" si="18"/>
        <v>24.28568999999947</v>
      </c>
      <c r="U63" s="51">
        <f t="shared" si="19"/>
        <v>0</v>
      </c>
      <c r="V63" s="51">
        <f t="shared" si="20"/>
        <v>0</v>
      </c>
      <c r="W63" s="51">
        <f t="shared" si="21"/>
        <v>100.39528199999947</v>
      </c>
      <c r="X63" s="55">
        <f t="shared" si="22"/>
        <v>0</v>
      </c>
      <c r="Y63" s="55">
        <f t="shared" si="23"/>
        <v>227.12819999999883</v>
      </c>
      <c r="Z63" s="55">
        <f t="shared" si="24"/>
        <v>0</v>
      </c>
      <c r="AA63" s="51">
        <f t="shared" si="25"/>
        <v>80.807999999999993</v>
      </c>
      <c r="AB63" s="56" t="s">
        <v>158</v>
      </c>
      <c r="AC63" s="51">
        <f t="shared" si="26"/>
        <v>2.8860000000000001</v>
      </c>
      <c r="AD63" s="53">
        <f t="shared" si="10"/>
        <v>1</v>
      </c>
      <c r="AE63" s="53">
        <f t="shared" si="27"/>
        <v>0</v>
      </c>
      <c r="AF63" s="53">
        <f t="shared" si="28"/>
        <v>0</v>
      </c>
    </row>
    <row r="64" spans="1:32" ht="15" x14ac:dyDescent="0.25">
      <c r="A64" s="1">
        <v>1</v>
      </c>
      <c r="B64" s="54">
        <v>6</v>
      </c>
      <c r="C64" s="59" t="s">
        <v>413</v>
      </c>
      <c r="D64" s="50" t="s">
        <v>281</v>
      </c>
      <c r="E64" s="68" t="s">
        <v>21</v>
      </c>
      <c r="F64" s="68" t="s">
        <v>21</v>
      </c>
      <c r="G64" s="89" t="s">
        <v>272</v>
      </c>
      <c r="H64" s="89">
        <v>53</v>
      </c>
      <c r="I64" s="63">
        <v>262.26299999999998</v>
      </c>
      <c r="J64" s="63">
        <v>261.98899999999998</v>
      </c>
      <c r="K64" s="63">
        <v>260.339</v>
      </c>
      <c r="L64" s="63">
        <v>260.113</v>
      </c>
      <c r="M64" s="87">
        <v>45.27</v>
      </c>
      <c r="N64" s="52">
        <v>200</v>
      </c>
      <c r="O64" s="52">
        <f t="shared" si="13"/>
        <v>1.9739999999999782</v>
      </c>
      <c r="P64" s="52">
        <f t="shared" si="14"/>
        <v>1.9499999999999773</v>
      </c>
      <c r="Q64" s="51">
        <f t="shared" si="15"/>
        <v>0.89999999999999991</v>
      </c>
      <c r="R64" s="51">
        <f t="shared" si="16"/>
        <v>14.875722</v>
      </c>
      <c r="S64" s="51">
        <f t="shared" si="17"/>
        <v>61.114500000000007</v>
      </c>
      <c r="T64" s="51">
        <f t="shared" si="18"/>
        <v>18.334349999999077</v>
      </c>
      <c r="U64" s="51">
        <f t="shared" si="19"/>
        <v>0</v>
      </c>
      <c r="V64" s="51">
        <f t="shared" si="20"/>
        <v>0</v>
      </c>
      <c r="W64" s="51">
        <f t="shared" si="21"/>
        <v>78.02737199999909</v>
      </c>
      <c r="X64" s="55">
        <f t="shared" si="22"/>
        <v>0</v>
      </c>
      <c r="Y64" s="55">
        <f t="shared" si="23"/>
        <v>176.55299999999795</v>
      </c>
      <c r="Z64" s="55">
        <f t="shared" si="24"/>
        <v>0</v>
      </c>
      <c r="AA64" s="51">
        <f t="shared" si="25"/>
        <v>63.378</v>
      </c>
      <c r="AB64" s="56" t="s">
        <v>158</v>
      </c>
      <c r="AC64" s="51">
        <f t="shared" si="26"/>
        <v>2.2635000000000001</v>
      </c>
      <c r="AD64" s="53">
        <f t="shared" si="10"/>
        <v>1</v>
      </c>
      <c r="AE64" s="53">
        <f t="shared" si="27"/>
        <v>0</v>
      </c>
      <c r="AF64" s="53">
        <f t="shared" si="28"/>
        <v>0</v>
      </c>
    </row>
    <row r="65" spans="1:32" ht="15" x14ac:dyDescent="0.25">
      <c r="A65" s="1">
        <v>1</v>
      </c>
      <c r="B65" s="54">
        <v>6</v>
      </c>
      <c r="C65" s="59" t="s">
        <v>413</v>
      </c>
      <c r="D65" s="50" t="s">
        <v>282</v>
      </c>
      <c r="E65" s="68" t="s">
        <v>21</v>
      </c>
      <c r="F65" s="68" t="s">
        <v>21</v>
      </c>
      <c r="G65" s="89">
        <v>53</v>
      </c>
      <c r="H65" s="89" t="s">
        <v>273</v>
      </c>
      <c r="I65" s="63">
        <v>261.98899999999998</v>
      </c>
      <c r="J65" s="63">
        <v>261.47899999999998</v>
      </c>
      <c r="K65" s="63">
        <v>260.113</v>
      </c>
      <c r="L65" s="63">
        <v>259.81400000000002</v>
      </c>
      <c r="M65" s="87">
        <v>59.69</v>
      </c>
      <c r="N65" s="52">
        <v>200</v>
      </c>
      <c r="O65" s="52">
        <f t="shared" si="13"/>
        <v>1.9259999999999764</v>
      </c>
      <c r="P65" s="52">
        <f t="shared" si="14"/>
        <v>1.82049999999997</v>
      </c>
      <c r="Q65" s="51">
        <f t="shared" si="15"/>
        <v>0.89999999999999991</v>
      </c>
      <c r="R65" s="51">
        <f t="shared" si="16"/>
        <v>19.614134</v>
      </c>
      <c r="S65" s="51">
        <f t="shared" si="17"/>
        <v>80.581499999999977</v>
      </c>
      <c r="T65" s="51">
        <f t="shared" si="18"/>
        <v>17.217580499998387</v>
      </c>
      <c r="U65" s="51">
        <f t="shared" si="19"/>
        <v>0</v>
      </c>
      <c r="V65" s="51">
        <f t="shared" si="20"/>
        <v>0</v>
      </c>
      <c r="W65" s="51">
        <f t="shared" si="21"/>
        <v>95.924814499998362</v>
      </c>
      <c r="X65" s="55">
        <f t="shared" si="22"/>
        <v>0</v>
      </c>
      <c r="Y65" s="55">
        <f t="shared" si="23"/>
        <v>217.33128999999641</v>
      </c>
      <c r="Z65" s="55">
        <f t="shared" si="24"/>
        <v>0</v>
      </c>
      <c r="AA65" s="51">
        <f t="shared" si="25"/>
        <v>83.565999999999988</v>
      </c>
      <c r="AB65" s="56" t="s">
        <v>158</v>
      </c>
      <c r="AC65" s="51">
        <f t="shared" si="26"/>
        <v>2.9845000000000002</v>
      </c>
      <c r="AD65" s="53">
        <f t="shared" si="10"/>
        <v>1</v>
      </c>
      <c r="AE65" s="53">
        <f t="shared" si="27"/>
        <v>0</v>
      </c>
      <c r="AF65" s="53">
        <f t="shared" si="28"/>
        <v>0</v>
      </c>
    </row>
    <row r="66" spans="1:32" ht="15" x14ac:dyDescent="0.25">
      <c r="A66" s="1">
        <v>1</v>
      </c>
      <c r="B66" s="54">
        <v>6</v>
      </c>
      <c r="C66" s="59" t="s">
        <v>413</v>
      </c>
      <c r="D66" s="50" t="s">
        <v>283</v>
      </c>
      <c r="E66" s="68" t="s">
        <v>21</v>
      </c>
      <c r="F66" s="68" t="s">
        <v>21</v>
      </c>
      <c r="G66" s="89" t="s">
        <v>273</v>
      </c>
      <c r="H66" s="89">
        <v>54</v>
      </c>
      <c r="I66" s="63">
        <v>261.47899999999998</v>
      </c>
      <c r="J66" s="63">
        <v>260.90800000000002</v>
      </c>
      <c r="K66" s="63">
        <v>259.81400000000002</v>
      </c>
      <c r="L66" s="63">
        <v>258.76600000000002</v>
      </c>
      <c r="M66" s="87">
        <v>59.41</v>
      </c>
      <c r="N66" s="52">
        <v>200</v>
      </c>
      <c r="O66" s="52">
        <f t="shared" si="13"/>
        <v>1.7149999999999637</v>
      </c>
      <c r="P66" s="52">
        <f t="shared" si="14"/>
        <v>1.9534999999999798</v>
      </c>
      <c r="Q66" s="51">
        <f t="shared" si="15"/>
        <v>0.89999999999999991</v>
      </c>
      <c r="R66" s="51">
        <f t="shared" si="16"/>
        <v>19.522126</v>
      </c>
      <c r="S66" s="51">
        <f t="shared" si="17"/>
        <v>80.203499999999991</v>
      </c>
      <c r="T66" s="51">
        <f t="shared" si="18"/>
        <v>24.248191499998917</v>
      </c>
      <c r="U66" s="51">
        <f t="shared" si="19"/>
        <v>0</v>
      </c>
      <c r="V66" s="51">
        <f t="shared" si="20"/>
        <v>0</v>
      </c>
      <c r="W66" s="51">
        <f t="shared" si="21"/>
        <v>102.5862174999989</v>
      </c>
      <c r="X66" s="55">
        <f t="shared" si="22"/>
        <v>0</v>
      </c>
      <c r="Y66" s="55">
        <f t="shared" si="23"/>
        <v>232.11486999999758</v>
      </c>
      <c r="Z66" s="55">
        <f t="shared" si="24"/>
        <v>0</v>
      </c>
      <c r="AA66" s="51">
        <f t="shared" si="25"/>
        <v>83.173999999999992</v>
      </c>
      <c r="AB66" s="56" t="s">
        <v>158</v>
      </c>
      <c r="AC66" s="51">
        <f t="shared" si="26"/>
        <v>2.9704999999999999</v>
      </c>
      <c r="AD66" s="53">
        <f t="shared" si="10"/>
        <v>1</v>
      </c>
      <c r="AE66" s="53">
        <f t="shared" si="27"/>
        <v>0</v>
      </c>
      <c r="AF66" s="53">
        <f t="shared" si="28"/>
        <v>0</v>
      </c>
    </row>
    <row r="67" spans="1:32" ht="15" x14ac:dyDescent="0.25">
      <c r="A67" s="1">
        <v>1</v>
      </c>
      <c r="B67" s="54">
        <v>6</v>
      </c>
      <c r="C67" s="59" t="s">
        <v>409</v>
      </c>
      <c r="D67" s="50" t="s">
        <v>132</v>
      </c>
      <c r="E67" s="68" t="s">
        <v>21</v>
      </c>
      <c r="F67" s="68" t="s">
        <v>21</v>
      </c>
      <c r="G67" s="89">
        <v>54</v>
      </c>
      <c r="H67" s="89">
        <v>30</v>
      </c>
      <c r="I67" s="63">
        <v>260.90800000000002</v>
      </c>
      <c r="J67" s="86">
        <v>257.94200000000001</v>
      </c>
      <c r="K67" s="63">
        <v>258.76600000000002</v>
      </c>
      <c r="L67" s="86">
        <v>256.74200000000002</v>
      </c>
      <c r="M67" s="87">
        <v>72.680000000000007</v>
      </c>
      <c r="N67" s="52">
        <v>200</v>
      </c>
      <c r="O67" s="52">
        <f t="shared" si="13"/>
        <v>2.1919999999999962</v>
      </c>
      <c r="P67" s="52">
        <f t="shared" si="14"/>
        <v>1.7209999999999923</v>
      </c>
      <c r="Q67" s="51">
        <f t="shared" si="15"/>
        <v>0.89999999999999991</v>
      </c>
      <c r="R67" s="51">
        <f t="shared" si="16"/>
        <v>23.882648000000003</v>
      </c>
      <c r="S67" s="51">
        <f t="shared" si="17"/>
        <v>98.118000000000009</v>
      </c>
      <c r="T67" s="51">
        <f t="shared" si="18"/>
        <v>14.456051999999497</v>
      </c>
      <c r="U67" s="51">
        <f t="shared" si="19"/>
        <v>0</v>
      </c>
      <c r="V67" s="51">
        <f t="shared" si="20"/>
        <v>0</v>
      </c>
      <c r="W67" s="51">
        <f t="shared" si="21"/>
        <v>110.29189999999952</v>
      </c>
      <c r="X67" s="55">
        <f t="shared" si="22"/>
        <v>0</v>
      </c>
      <c r="Y67" s="55">
        <f t="shared" si="23"/>
        <v>250.16455999999891</v>
      </c>
      <c r="Z67" s="55">
        <f t="shared" si="24"/>
        <v>0</v>
      </c>
      <c r="AA67" s="51">
        <f t="shared" si="25"/>
        <v>101.75200000000001</v>
      </c>
      <c r="AB67" s="56" t="s">
        <v>158</v>
      </c>
      <c r="AC67" s="51">
        <f t="shared" si="26"/>
        <v>3.6340000000000003</v>
      </c>
      <c r="AD67" s="53">
        <f t="shared" si="10"/>
        <v>1</v>
      </c>
      <c r="AE67" s="53">
        <f t="shared" si="27"/>
        <v>0</v>
      </c>
      <c r="AF67" s="53">
        <f t="shared" si="28"/>
        <v>0</v>
      </c>
    </row>
    <row r="68" spans="1:32" ht="15" x14ac:dyDescent="0.25">
      <c r="A68" s="1">
        <v>1</v>
      </c>
      <c r="B68" s="54">
        <v>6</v>
      </c>
      <c r="C68" s="59" t="s">
        <v>414</v>
      </c>
      <c r="D68" s="50" t="s">
        <v>133</v>
      </c>
      <c r="E68" s="68" t="s">
        <v>41</v>
      </c>
      <c r="F68" s="68" t="s">
        <v>21</v>
      </c>
      <c r="G68" s="89">
        <v>55</v>
      </c>
      <c r="H68" s="89">
        <v>56</v>
      </c>
      <c r="I68" s="63">
        <v>263.62400000000002</v>
      </c>
      <c r="J68" s="63">
        <v>263.61700000000002</v>
      </c>
      <c r="K68" s="63">
        <v>262.47399999999999</v>
      </c>
      <c r="L68" s="63">
        <v>261.53699999999998</v>
      </c>
      <c r="M68" s="87">
        <v>78.08</v>
      </c>
      <c r="N68" s="52">
        <v>150</v>
      </c>
      <c r="O68" s="52">
        <f t="shared" si="13"/>
        <v>1.1500000000000341</v>
      </c>
      <c r="P68" s="52">
        <f t="shared" si="14"/>
        <v>1.6150000000000375</v>
      </c>
      <c r="Q68" s="51">
        <f t="shared" si="15"/>
        <v>0.85</v>
      </c>
      <c r="R68" s="51">
        <f t="shared" si="16"/>
        <v>21.849712</v>
      </c>
      <c r="S68" s="51">
        <f t="shared" si="17"/>
        <v>99.551999999999992</v>
      </c>
      <c r="T68" s="51">
        <f t="shared" si="18"/>
        <v>7.6323200000024887</v>
      </c>
      <c r="U68" s="51">
        <f t="shared" si="19"/>
        <v>0</v>
      </c>
      <c r="V68" s="51">
        <f t="shared" si="20"/>
        <v>0</v>
      </c>
      <c r="W68" s="51">
        <f t="shared" si="21"/>
        <v>105.80523200000249</v>
      </c>
      <c r="X68" s="55">
        <f t="shared" si="22"/>
        <v>0</v>
      </c>
      <c r="Y68" s="55">
        <f t="shared" si="23"/>
        <v>252.19840000000585</v>
      </c>
      <c r="Z68" s="55">
        <f t="shared" si="24"/>
        <v>0</v>
      </c>
      <c r="AA68" s="51">
        <f t="shared" si="25"/>
        <v>105.408</v>
      </c>
      <c r="AB68" s="56" t="s">
        <v>226</v>
      </c>
      <c r="AC68" s="51">
        <f t="shared" si="26"/>
        <v>3.9039999999999999</v>
      </c>
      <c r="AD68" s="53">
        <f t="shared" si="10"/>
        <v>0</v>
      </c>
      <c r="AE68" s="53">
        <f t="shared" si="27"/>
        <v>0</v>
      </c>
      <c r="AF68" s="53">
        <f t="shared" si="28"/>
        <v>1</v>
      </c>
    </row>
    <row r="69" spans="1:32" ht="15" x14ac:dyDescent="0.25">
      <c r="A69" s="1">
        <v>1</v>
      </c>
      <c r="B69" s="54">
        <v>6</v>
      </c>
      <c r="C69" s="59" t="s">
        <v>414</v>
      </c>
      <c r="D69" s="50" t="s">
        <v>134</v>
      </c>
      <c r="E69" s="68" t="s">
        <v>21</v>
      </c>
      <c r="F69" s="68" t="s">
        <v>21</v>
      </c>
      <c r="G69" s="89">
        <v>56</v>
      </c>
      <c r="H69" s="89">
        <v>57</v>
      </c>
      <c r="I69" s="63">
        <v>263.61700000000002</v>
      </c>
      <c r="J69" s="63">
        <v>262.834</v>
      </c>
      <c r="K69" s="63">
        <v>261.53699999999998</v>
      </c>
      <c r="L69" s="63">
        <v>260.245</v>
      </c>
      <c r="M69" s="87">
        <v>71.94</v>
      </c>
      <c r="N69" s="52">
        <v>150</v>
      </c>
      <c r="O69" s="52">
        <f t="shared" si="13"/>
        <v>2.0800000000000409</v>
      </c>
      <c r="P69" s="52">
        <f t="shared" si="14"/>
        <v>2.3345000000000198</v>
      </c>
      <c r="Q69" s="51">
        <f t="shared" si="15"/>
        <v>0.95000000000000007</v>
      </c>
      <c r="R69" s="51">
        <f t="shared" si="16"/>
        <v>22.649409750000004</v>
      </c>
      <c r="S69" s="51">
        <f t="shared" si="17"/>
        <v>102.5145</v>
      </c>
      <c r="T69" s="51">
        <f t="shared" si="18"/>
        <v>57.032233500001354</v>
      </c>
      <c r="U69" s="51">
        <f t="shared" si="19"/>
        <v>0</v>
      </c>
      <c r="V69" s="51">
        <f t="shared" si="20"/>
        <v>0</v>
      </c>
      <c r="W69" s="51">
        <f t="shared" si="21"/>
        <v>158.27609325000134</v>
      </c>
      <c r="X69" s="55">
        <f t="shared" si="22"/>
        <v>0</v>
      </c>
      <c r="Y69" s="55">
        <f t="shared" si="23"/>
        <v>335.88786000000283</v>
      </c>
      <c r="Z69" s="55">
        <f t="shared" si="24"/>
        <v>0</v>
      </c>
      <c r="AA69" s="51">
        <f t="shared" si="25"/>
        <v>104.313</v>
      </c>
      <c r="AB69" s="56" t="s">
        <v>226</v>
      </c>
      <c r="AC69" s="51">
        <f t="shared" si="26"/>
        <v>3.597</v>
      </c>
      <c r="AD69" s="53">
        <f t="shared" si="10"/>
        <v>1</v>
      </c>
      <c r="AE69" s="53">
        <f t="shared" si="27"/>
        <v>0</v>
      </c>
      <c r="AF69" s="53">
        <f t="shared" si="28"/>
        <v>0</v>
      </c>
    </row>
    <row r="70" spans="1:32" ht="15" x14ac:dyDescent="0.25">
      <c r="A70" s="1">
        <v>1</v>
      </c>
      <c r="B70" s="54">
        <v>6</v>
      </c>
      <c r="C70" s="59" t="s">
        <v>415</v>
      </c>
      <c r="D70" s="50" t="s">
        <v>135</v>
      </c>
      <c r="E70" s="68" t="s">
        <v>21</v>
      </c>
      <c r="F70" s="68" t="s">
        <v>21</v>
      </c>
      <c r="G70" s="89">
        <v>57</v>
      </c>
      <c r="H70" s="89">
        <v>58</v>
      </c>
      <c r="I70" s="63">
        <v>262.834</v>
      </c>
      <c r="J70" s="63">
        <v>261.98599999999999</v>
      </c>
      <c r="K70" s="63">
        <v>260.245</v>
      </c>
      <c r="L70" s="63">
        <v>260</v>
      </c>
      <c r="M70" s="87">
        <v>48.96</v>
      </c>
      <c r="N70" s="52">
        <v>150</v>
      </c>
      <c r="O70" s="52">
        <f t="shared" si="13"/>
        <v>2.5889999999999986</v>
      </c>
      <c r="P70" s="52">
        <f t="shared" si="14"/>
        <v>2.2874999999999943</v>
      </c>
      <c r="Q70" s="51">
        <f t="shared" si="15"/>
        <v>0.95000000000000007</v>
      </c>
      <c r="R70" s="51">
        <f t="shared" si="16"/>
        <v>15.414444000000003</v>
      </c>
      <c r="S70" s="51">
        <f t="shared" si="17"/>
        <v>69.768000000000015</v>
      </c>
      <c r="T70" s="51">
        <f t="shared" si="18"/>
        <v>36.628199999999737</v>
      </c>
      <c r="U70" s="51">
        <f t="shared" si="19"/>
        <v>0</v>
      </c>
      <c r="V70" s="51">
        <f t="shared" si="20"/>
        <v>0</v>
      </c>
      <c r="W70" s="51">
        <f t="shared" si="21"/>
        <v>105.53144399999975</v>
      </c>
      <c r="X70" s="55">
        <f t="shared" si="22"/>
        <v>0</v>
      </c>
      <c r="Y70" s="55">
        <f t="shared" si="23"/>
        <v>223.99199999999945</v>
      </c>
      <c r="Z70" s="55">
        <f t="shared" si="24"/>
        <v>0</v>
      </c>
      <c r="AA70" s="51">
        <f t="shared" si="25"/>
        <v>70.992000000000004</v>
      </c>
      <c r="AB70" s="56" t="s">
        <v>226</v>
      </c>
      <c r="AC70" s="51">
        <f t="shared" si="26"/>
        <v>2.4480000000000004</v>
      </c>
      <c r="AD70" s="53">
        <f t="shared" si="10"/>
        <v>1</v>
      </c>
      <c r="AE70" s="53">
        <f t="shared" si="27"/>
        <v>0</v>
      </c>
      <c r="AF70" s="53">
        <f t="shared" si="28"/>
        <v>0</v>
      </c>
    </row>
    <row r="71" spans="1:32" ht="15" x14ac:dyDescent="0.25">
      <c r="A71" s="1">
        <v>1</v>
      </c>
      <c r="B71" s="54">
        <v>6</v>
      </c>
      <c r="C71" s="59" t="s">
        <v>415</v>
      </c>
      <c r="D71" s="50" t="s">
        <v>136</v>
      </c>
      <c r="E71" s="68" t="str">
        <f>F70</f>
        <v>PV</v>
      </c>
      <c r="F71" s="68" t="s">
        <v>21</v>
      </c>
      <c r="G71" s="89">
        <v>58</v>
      </c>
      <c r="H71" s="89">
        <v>54</v>
      </c>
      <c r="I71" s="63">
        <v>261.98599999999999</v>
      </c>
      <c r="J71" s="86">
        <v>260.90800000000002</v>
      </c>
      <c r="K71" s="63">
        <v>260</v>
      </c>
      <c r="L71" s="86">
        <v>259.75799999999998</v>
      </c>
      <c r="M71" s="87">
        <v>47.91</v>
      </c>
      <c r="N71" s="52">
        <v>150</v>
      </c>
      <c r="O71" s="52">
        <f t="shared" si="13"/>
        <v>1.98599999999999</v>
      </c>
      <c r="P71" s="52">
        <f t="shared" si="14"/>
        <v>1.5680000000000121</v>
      </c>
      <c r="Q71" s="51">
        <f t="shared" si="15"/>
        <v>0.85</v>
      </c>
      <c r="R71" s="51">
        <f t="shared" si="16"/>
        <v>13.407014624999999</v>
      </c>
      <c r="S71" s="51">
        <f t="shared" si="17"/>
        <v>61.085249999999988</v>
      </c>
      <c r="T71" s="51">
        <f t="shared" si="18"/>
        <v>2.7691980000004905</v>
      </c>
      <c r="U71" s="51">
        <f t="shared" si="19"/>
        <v>0</v>
      </c>
      <c r="V71" s="51">
        <f t="shared" si="20"/>
        <v>0</v>
      </c>
      <c r="W71" s="51">
        <f t="shared" si="21"/>
        <v>63.008237625000483</v>
      </c>
      <c r="X71" s="55">
        <f t="shared" si="22"/>
        <v>0</v>
      </c>
      <c r="Y71" s="55">
        <f t="shared" si="23"/>
        <v>150.24576000000116</v>
      </c>
      <c r="Z71" s="55">
        <f t="shared" si="24"/>
        <v>0</v>
      </c>
      <c r="AA71" s="51">
        <f t="shared" si="25"/>
        <v>64.6785</v>
      </c>
      <c r="AB71" s="56" t="s">
        <v>226</v>
      </c>
      <c r="AC71" s="51">
        <f t="shared" si="26"/>
        <v>2.3954999999999997</v>
      </c>
      <c r="AD71" s="53">
        <f t="shared" si="10"/>
        <v>1</v>
      </c>
      <c r="AE71" s="53">
        <f t="shared" si="27"/>
        <v>0</v>
      </c>
      <c r="AF71" s="53">
        <f t="shared" si="28"/>
        <v>0</v>
      </c>
    </row>
    <row r="72" spans="1:32" ht="15" x14ac:dyDescent="0.25">
      <c r="A72" s="1">
        <v>1</v>
      </c>
      <c r="B72" s="54">
        <v>6</v>
      </c>
      <c r="C72" s="59" t="s">
        <v>416</v>
      </c>
      <c r="D72" s="50" t="s">
        <v>137</v>
      </c>
      <c r="E72" s="68" t="s">
        <v>128</v>
      </c>
      <c r="F72" s="68" t="s">
        <v>21</v>
      </c>
      <c r="G72" s="89">
        <v>59</v>
      </c>
      <c r="H72" s="89">
        <v>56</v>
      </c>
      <c r="I72" s="63">
        <v>262.947</v>
      </c>
      <c r="J72" s="63">
        <v>263.61700000000002</v>
      </c>
      <c r="K72" s="63">
        <v>261.79700000000003</v>
      </c>
      <c r="L72" s="63">
        <v>261.53699999999998</v>
      </c>
      <c r="M72" s="87">
        <v>51.97</v>
      </c>
      <c r="N72" s="52">
        <v>150</v>
      </c>
      <c r="O72" s="52">
        <f t="shared" si="13"/>
        <v>1.1499999999999773</v>
      </c>
      <c r="P72" s="52">
        <f t="shared" si="14"/>
        <v>1.6150000000000091</v>
      </c>
      <c r="Q72" s="51">
        <f t="shared" si="15"/>
        <v>0.85</v>
      </c>
      <c r="R72" s="51">
        <f t="shared" si="16"/>
        <v>14.543154874999999</v>
      </c>
      <c r="S72" s="51">
        <f t="shared" si="17"/>
        <v>66.261749999999992</v>
      </c>
      <c r="T72" s="51">
        <f t="shared" si="18"/>
        <v>5.0800675000004016</v>
      </c>
      <c r="U72" s="51">
        <f t="shared" si="19"/>
        <v>0</v>
      </c>
      <c r="V72" s="51">
        <f t="shared" si="20"/>
        <v>0</v>
      </c>
      <c r="W72" s="51">
        <f t="shared" si="21"/>
        <v>70.423897375000394</v>
      </c>
      <c r="X72" s="55">
        <f t="shared" si="22"/>
        <v>0</v>
      </c>
      <c r="Y72" s="55">
        <f t="shared" si="23"/>
        <v>167.86310000000094</v>
      </c>
      <c r="Z72" s="55">
        <f t="shared" si="24"/>
        <v>0</v>
      </c>
      <c r="AA72" s="51">
        <f t="shared" si="25"/>
        <v>70.159500000000008</v>
      </c>
      <c r="AB72" s="56" t="s">
        <v>226</v>
      </c>
      <c r="AC72" s="51">
        <f t="shared" si="26"/>
        <v>2.5985</v>
      </c>
      <c r="AD72" s="53">
        <f t="shared" si="10"/>
        <v>1</v>
      </c>
      <c r="AE72" s="53">
        <f t="shared" si="27"/>
        <v>0</v>
      </c>
      <c r="AF72" s="53">
        <f t="shared" si="28"/>
        <v>0</v>
      </c>
    </row>
    <row r="73" spans="1:32" ht="15" x14ac:dyDescent="0.25">
      <c r="A73" s="1">
        <v>1</v>
      </c>
      <c r="B73" s="54">
        <v>6</v>
      </c>
      <c r="C73" s="59" t="s">
        <v>419</v>
      </c>
      <c r="D73" s="50" t="s">
        <v>138</v>
      </c>
      <c r="E73" s="68" t="s">
        <v>41</v>
      </c>
      <c r="F73" s="68" t="s">
        <v>128</v>
      </c>
      <c r="G73" s="89">
        <v>60</v>
      </c>
      <c r="H73" s="89">
        <v>61</v>
      </c>
      <c r="I73" s="63">
        <v>271.62700000000001</v>
      </c>
      <c r="J73" s="63">
        <v>270.64699999999999</v>
      </c>
      <c r="K73" s="63">
        <v>270.47699999999998</v>
      </c>
      <c r="L73" s="63">
        <v>269.49700000000001</v>
      </c>
      <c r="M73" s="87">
        <v>50.02</v>
      </c>
      <c r="N73" s="52">
        <v>150</v>
      </c>
      <c r="O73" s="52">
        <f t="shared" si="13"/>
        <v>1.2000000000000342</v>
      </c>
      <c r="P73" s="52">
        <f t="shared" si="14"/>
        <v>1.2000000000000057</v>
      </c>
      <c r="Q73" s="51">
        <f t="shared" si="15"/>
        <v>0.75</v>
      </c>
      <c r="R73" s="51">
        <f t="shared" si="16"/>
        <v>12.246771750000001</v>
      </c>
      <c r="S73" s="51">
        <f t="shared" si="17"/>
        <v>45.018000000000214</v>
      </c>
      <c r="T73" s="51">
        <f t="shared" si="18"/>
        <v>0</v>
      </c>
      <c r="U73" s="51">
        <f t="shared" si="19"/>
        <v>0</v>
      </c>
      <c r="V73" s="51">
        <f t="shared" si="20"/>
        <v>0</v>
      </c>
      <c r="W73" s="51">
        <f t="shared" si="21"/>
        <v>44.134521750000211</v>
      </c>
      <c r="X73" s="55">
        <f t="shared" si="22"/>
        <v>0</v>
      </c>
      <c r="Y73" s="55">
        <f t="shared" si="23"/>
        <v>0</v>
      </c>
      <c r="Z73" s="55">
        <f t="shared" si="24"/>
        <v>0</v>
      </c>
      <c r="AA73" s="51">
        <f t="shared" si="25"/>
        <v>62.525000000000006</v>
      </c>
      <c r="AB73" s="56" t="s">
        <v>158</v>
      </c>
      <c r="AC73" s="51">
        <f t="shared" si="26"/>
        <v>2.5010000000000003</v>
      </c>
      <c r="AD73" s="53">
        <f t="shared" si="10"/>
        <v>0</v>
      </c>
      <c r="AE73" s="53">
        <f t="shared" si="27"/>
        <v>0</v>
      </c>
      <c r="AF73" s="53">
        <f t="shared" si="28"/>
        <v>1</v>
      </c>
    </row>
    <row r="74" spans="1:32" ht="15" x14ac:dyDescent="0.25">
      <c r="A74" s="1">
        <v>1</v>
      </c>
      <c r="B74" s="54">
        <v>6</v>
      </c>
      <c r="C74" s="59" t="s">
        <v>419</v>
      </c>
      <c r="D74" s="50" t="s">
        <v>202</v>
      </c>
      <c r="E74" s="68" t="s">
        <v>128</v>
      </c>
      <c r="F74" s="68" t="s">
        <v>128</v>
      </c>
      <c r="G74" s="89">
        <v>61</v>
      </c>
      <c r="H74" s="89">
        <v>62</v>
      </c>
      <c r="I74" s="63">
        <v>270.64699999999999</v>
      </c>
      <c r="J74" s="63">
        <v>270.23200000000003</v>
      </c>
      <c r="K74" s="63">
        <v>269.49700000000001</v>
      </c>
      <c r="L74" s="63">
        <v>269.08199999999999</v>
      </c>
      <c r="M74" s="87">
        <v>74.33</v>
      </c>
      <c r="N74" s="52">
        <v>150</v>
      </c>
      <c r="O74" s="52">
        <f t="shared" si="13"/>
        <v>1.1999999999999773</v>
      </c>
      <c r="P74" s="52">
        <f t="shared" si="14"/>
        <v>1.2000000000000057</v>
      </c>
      <c r="Q74" s="51">
        <f t="shared" si="15"/>
        <v>0.75</v>
      </c>
      <c r="R74" s="51">
        <f t="shared" si="16"/>
        <v>18.198771375</v>
      </c>
      <c r="S74" s="51">
        <f t="shared" si="17"/>
        <v>66.897000000000318</v>
      </c>
      <c r="T74" s="51">
        <f t="shared" si="18"/>
        <v>0</v>
      </c>
      <c r="U74" s="51">
        <f t="shared" si="19"/>
        <v>0</v>
      </c>
      <c r="V74" s="51">
        <f t="shared" si="20"/>
        <v>0</v>
      </c>
      <c r="W74" s="51">
        <f t="shared" si="21"/>
        <v>65.584146375000316</v>
      </c>
      <c r="X74" s="55">
        <f t="shared" si="22"/>
        <v>0</v>
      </c>
      <c r="Y74" s="55">
        <f t="shared" si="23"/>
        <v>0</v>
      </c>
      <c r="Z74" s="55">
        <f t="shared" si="24"/>
        <v>0</v>
      </c>
      <c r="AA74" s="51">
        <f t="shared" si="25"/>
        <v>92.912499999999994</v>
      </c>
      <c r="AB74" s="56" t="s">
        <v>158</v>
      </c>
      <c r="AC74" s="51">
        <f t="shared" si="26"/>
        <v>3.7164999999999999</v>
      </c>
      <c r="AD74" s="53">
        <f t="shared" si="10"/>
        <v>1</v>
      </c>
      <c r="AE74" s="53">
        <f t="shared" si="27"/>
        <v>0</v>
      </c>
      <c r="AF74" s="53">
        <f t="shared" si="28"/>
        <v>0</v>
      </c>
    </row>
    <row r="75" spans="1:32" ht="15" x14ac:dyDescent="0.25">
      <c r="A75" s="1">
        <v>1</v>
      </c>
      <c r="B75" s="54">
        <v>6</v>
      </c>
      <c r="C75" s="59" t="s">
        <v>419</v>
      </c>
      <c r="D75" s="50" t="s">
        <v>238</v>
      </c>
      <c r="E75" s="68" t="s">
        <v>128</v>
      </c>
      <c r="F75" s="68" t="s">
        <v>128</v>
      </c>
      <c r="G75" s="89">
        <v>62</v>
      </c>
      <c r="H75" s="89">
        <v>63</v>
      </c>
      <c r="I75" s="63">
        <v>270.23200000000003</v>
      </c>
      <c r="J75" s="63">
        <v>269.92200000000003</v>
      </c>
      <c r="K75" s="63">
        <v>269.08199999999999</v>
      </c>
      <c r="L75" s="63">
        <v>268.75799999999998</v>
      </c>
      <c r="M75" s="87">
        <v>64.72</v>
      </c>
      <c r="N75" s="52">
        <v>150</v>
      </c>
      <c r="O75" s="52">
        <f t="shared" si="13"/>
        <v>1.2000000000000342</v>
      </c>
      <c r="P75" s="52">
        <f t="shared" si="14"/>
        <v>1.2070000000000392</v>
      </c>
      <c r="Q75" s="51">
        <f t="shared" si="15"/>
        <v>0.75</v>
      </c>
      <c r="R75" s="51">
        <f t="shared" si="16"/>
        <v>15.845883000000001</v>
      </c>
      <c r="S75" s="51">
        <f t="shared" si="17"/>
        <v>58.587780000001899</v>
      </c>
      <c r="T75" s="51">
        <f t="shared" si="18"/>
        <v>0</v>
      </c>
      <c r="U75" s="51">
        <f t="shared" si="19"/>
        <v>0</v>
      </c>
      <c r="V75" s="51">
        <f t="shared" si="20"/>
        <v>0</v>
      </c>
      <c r="W75" s="51">
        <f t="shared" si="21"/>
        <v>57.444663000001896</v>
      </c>
      <c r="X75" s="55">
        <f t="shared" si="22"/>
        <v>0</v>
      </c>
      <c r="Y75" s="55">
        <f t="shared" si="23"/>
        <v>0</v>
      </c>
      <c r="Z75" s="55">
        <f t="shared" si="24"/>
        <v>0</v>
      </c>
      <c r="AA75" s="51">
        <f t="shared" si="25"/>
        <v>80.900000000000006</v>
      </c>
      <c r="AB75" s="56" t="s">
        <v>158</v>
      </c>
      <c r="AC75" s="51">
        <f t="shared" si="26"/>
        <v>3.2360000000000002</v>
      </c>
      <c r="AD75" s="53">
        <f t="shared" si="10"/>
        <v>1</v>
      </c>
      <c r="AE75" s="53">
        <f t="shared" ref="AE75:AE106" si="29">IF($E75=$AE$10,1,0)</f>
        <v>0</v>
      </c>
      <c r="AF75" s="53">
        <f t="shared" ref="AF75:AF106" si="30">IF($E75=$AF$10,1,0)</f>
        <v>0</v>
      </c>
    </row>
    <row r="76" spans="1:32" ht="15" x14ac:dyDescent="0.25">
      <c r="A76" s="1">
        <v>1</v>
      </c>
      <c r="B76" s="54">
        <v>6</v>
      </c>
      <c r="C76" s="59" t="s">
        <v>419</v>
      </c>
      <c r="D76" s="50" t="s">
        <v>239</v>
      </c>
      <c r="E76" s="68" t="s">
        <v>128</v>
      </c>
      <c r="F76" s="68" t="s">
        <v>128</v>
      </c>
      <c r="G76" s="89">
        <v>63</v>
      </c>
      <c r="H76" s="89">
        <v>64</v>
      </c>
      <c r="I76" s="63">
        <v>269.92200000000003</v>
      </c>
      <c r="J76" s="63">
        <v>269.69099999999997</v>
      </c>
      <c r="K76" s="63">
        <v>268.75799999999998</v>
      </c>
      <c r="L76" s="63">
        <v>268.47399999999999</v>
      </c>
      <c r="M76" s="87">
        <v>56.93</v>
      </c>
      <c r="N76" s="52">
        <v>150</v>
      </c>
      <c r="O76" s="52">
        <f t="shared" ref="O76:O107" si="31">IF(AB76="paral",(I76-K76)+$O$11-0.1,IF(AB76="asf",(I76-K76)+$O$11-0.05,(I76-K76)+$O$11))</f>
        <v>1.2140000000000442</v>
      </c>
      <c r="P76" s="52">
        <f t="shared" ref="P76:P107" si="32">IF(AB76="paral",(((I76-K76)+(J76-L76))/2)+$P$11-0.1,IF(AB76="asf",(((I76-K76)+(J76-L76))/2)+$P$11-0.05,(((I76-K76)+(J76-L76))/2)+$P$11))</f>
        <v>1.2405000000000144</v>
      </c>
      <c r="Q76" s="51">
        <f t="shared" ref="Q76:Q137" si="33">IF(P76&lt;1.5,(N76/1000)+0.6,IF(P76&lt;2,(N76/1000)+0.7,IF(P76&lt;3,(N76/1000)+0.8,IF(P76&lt;4,(N76/1000)+0.9,IF(P76&lt;5,(N76/1000)+1,(N76/1000)+1.1)))))</f>
        <v>0.75</v>
      </c>
      <c r="R76" s="51">
        <f t="shared" ref="R76:R137" si="34">(M76*Q76*$R$11*2)+((M76*(N76/1000)*Q76)-(3.14*(N76/1000)^2/4*M76))</f>
        <v>13.938598875</v>
      </c>
      <c r="S76" s="51">
        <f t="shared" ref="S76:S137" si="35">IF(P76&lt;=$S$11,M76*Q76*P76,M76*Q76*$S$11)</f>
        <v>52.966248750000609</v>
      </c>
      <c r="T76" s="51">
        <f t="shared" ref="T76:T137" si="36">IF(P76&lt;=$S$11,0,IF(P76&lt;=$T$11,(P76-$S$11)*Q76*M76,($T$11-$S$11)*Q76*M76))</f>
        <v>0</v>
      </c>
      <c r="U76" s="51">
        <f t="shared" ref="U76:U137" si="37">IF(P76&lt;=$T$11,0,IF(P76&lt;=$U$11,(P76-$T$11)*Q76*M76,($U$11-$T$11)*Q76*M76))</f>
        <v>0</v>
      </c>
      <c r="V76" s="51">
        <f t="shared" ref="V76:V137" si="38">IF(P76&lt;=$U$11,0,(P76-$U$11)*Q76*M76)</f>
        <v>0</v>
      </c>
      <c r="W76" s="51">
        <f t="shared" ref="W76:W137" si="39">SUM(S76:V76)-(((3.14*(N76/1000)^2)/4)*M76)</f>
        <v>51.960722625000606</v>
      </c>
      <c r="X76" s="55">
        <f t="shared" ref="X76:X139" si="40">IF(AND(P76&gt;=1.25,P76&lt;=1.5),P76*M76*2,0)</f>
        <v>0</v>
      </c>
      <c r="Y76" s="55">
        <f t="shared" ref="Y76:Y139" si="41">IF(AND(P76&gt;=1.51,P76&lt;=2.5),P76*M76*2,0)</f>
        <v>0</v>
      </c>
      <c r="Z76" s="55">
        <f t="shared" ref="Z76:Z139" si="42">IF(P76&gt;2.51,P76*M76*2,0)</f>
        <v>0</v>
      </c>
      <c r="AA76" s="51">
        <f t="shared" ref="AA76:AA107" si="43">(Q76+$AA$11)*M76</f>
        <v>71.162499999999994</v>
      </c>
      <c r="AB76" s="56" t="s">
        <v>158</v>
      </c>
      <c r="AC76" s="51">
        <f t="shared" ref="AC76:AC107" si="44">M76*$AC$11</f>
        <v>2.8465000000000003</v>
      </c>
      <c r="AD76" s="53">
        <f t="shared" si="10"/>
        <v>1</v>
      </c>
      <c r="AE76" s="53">
        <f t="shared" si="29"/>
        <v>0</v>
      </c>
      <c r="AF76" s="53">
        <f t="shared" si="30"/>
        <v>0</v>
      </c>
    </row>
    <row r="77" spans="1:32" ht="15" x14ac:dyDescent="0.25">
      <c r="A77" s="1">
        <v>1</v>
      </c>
      <c r="B77" s="54">
        <v>6</v>
      </c>
      <c r="C77" s="59" t="s">
        <v>418</v>
      </c>
      <c r="D77" s="50" t="s">
        <v>240</v>
      </c>
      <c r="E77" s="68" t="s">
        <v>128</v>
      </c>
      <c r="F77" s="68" t="s">
        <v>128</v>
      </c>
      <c r="G77" s="89">
        <v>64</v>
      </c>
      <c r="H77" s="89">
        <v>65</v>
      </c>
      <c r="I77" s="63">
        <v>269.69099999999997</v>
      </c>
      <c r="J77" s="63">
        <v>269.83800000000002</v>
      </c>
      <c r="K77" s="63">
        <v>268.47399999999999</v>
      </c>
      <c r="L77" s="63">
        <v>268.11799999999999</v>
      </c>
      <c r="M77" s="87">
        <v>71.2</v>
      </c>
      <c r="N77" s="52">
        <v>150</v>
      </c>
      <c r="O77" s="52">
        <f t="shared" si="31"/>
        <v>1.2169999999999845</v>
      </c>
      <c r="P77" s="52">
        <f t="shared" si="32"/>
        <v>1.4685000000000059</v>
      </c>
      <c r="Q77" s="51">
        <f t="shared" si="33"/>
        <v>0.75</v>
      </c>
      <c r="R77" s="51">
        <f t="shared" si="34"/>
        <v>17.43243</v>
      </c>
      <c r="S77" s="51">
        <f t="shared" si="35"/>
        <v>78.41790000000033</v>
      </c>
      <c r="T77" s="51">
        <f t="shared" si="36"/>
        <v>0</v>
      </c>
      <c r="U77" s="51">
        <f t="shared" si="37"/>
        <v>0</v>
      </c>
      <c r="V77" s="51">
        <f t="shared" si="38"/>
        <v>0</v>
      </c>
      <c r="W77" s="51">
        <f t="shared" si="39"/>
        <v>77.160330000000329</v>
      </c>
      <c r="X77" s="55">
        <f t="shared" si="40"/>
        <v>209.11440000000084</v>
      </c>
      <c r="Y77" s="55">
        <f t="shared" si="41"/>
        <v>0</v>
      </c>
      <c r="Z77" s="55">
        <f t="shared" si="42"/>
        <v>0</v>
      </c>
      <c r="AA77" s="51">
        <f t="shared" si="43"/>
        <v>89</v>
      </c>
      <c r="AB77" s="56" t="s">
        <v>226</v>
      </c>
      <c r="AC77" s="51">
        <f t="shared" si="44"/>
        <v>3.5600000000000005</v>
      </c>
      <c r="AD77" s="53">
        <f t="shared" si="10"/>
        <v>1</v>
      </c>
      <c r="AE77" s="53">
        <f t="shared" si="29"/>
        <v>0</v>
      </c>
      <c r="AF77" s="53">
        <f t="shared" si="30"/>
        <v>0</v>
      </c>
    </row>
    <row r="78" spans="1:32" ht="15" x14ac:dyDescent="0.25">
      <c r="A78" s="1">
        <v>1</v>
      </c>
      <c r="B78" s="54">
        <v>6</v>
      </c>
      <c r="C78" s="59" t="s">
        <v>418</v>
      </c>
      <c r="D78" s="50" t="s">
        <v>244</v>
      </c>
      <c r="E78" s="68" t="s">
        <v>128</v>
      </c>
      <c r="F78" s="68" t="s">
        <v>128</v>
      </c>
      <c r="G78" s="89">
        <v>65</v>
      </c>
      <c r="H78" s="89">
        <v>66</v>
      </c>
      <c r="I78" s="63">
        <v>269.83800000000002</v>
      </c>
      <c r="J78" s="63">
        <v>269.30200000000002</v>
      </c>
      <c r="K78" s="63">
        <v>268.11799999999999</v>
      </c>
      <c r="L78" s="63">
        <v>267.822</v>
      </c>
      <c r="M78" s="87">
        <v>59.24</v>
      </c>
      <c r="N78" s="52">
        <v>150</v>
      </c>
      <c r="O78" s="52">
        <f t="shared" si="31"/>
        <v>1.7200000000000273</v>
      </c>
      <c r="P78" s="52">
        <f t="shared" si="32"/>
        <v>1.6000000000000227</v>
      </c>
      <c r="Q78" s="51">
        <f t="shared" si="33"/>
        <v>0.85</v>
      </c>
      <c r="R78" s="51">
        <f t="shared" si="34"/>
        <v>16.5775735</v>
      </c>
      <c r="S78" s="51">
        <f t="shared" si="35"/>
        <v>75.531000000000006</v>
      </c>
      <c r="T78" s="51">
        <f t="shared" si="36"/>
        <v>5.035400000001145</v>
      </c>
      <c r="U78" s="51">
        <f t="shared" si="37"/>
        <v>0</v>
      </c>
      <c r="V78" s="51">
        <f t="shared" si="38"/>
        <v>0</v>
      </c>
      <c r="W78" s="51">
        <f t="shared" si="39"/>
        <v>79.520073500001146</v>
      </c>
      <c r="X78" s="55">
        <f t="shared" si="40"/>
        <v>0</v>
      </c>
      <c r="Y78" s="55">
        <f t="shared" si="41"/>
        <v>189.56800000000271</v>
      </c>
      <c r="Z78" s="55">
        <f t="shared" si="42"/>
        <v>0</v>
      </c>
      <c r="AA78" s="51">
        <f t="shared" si="43"/>
        <v>79.974000000000004</v>
      </c>
      <c r="AB78" s="56" t="s">
        <v>226</v>
      </c>
      <c r="AC78" s="51">
        <f t="shared" si="44"/>
        <v>2.9620000000000002</v>
      </c>
      <c r="AD78" s="53">
        <f t="shared" si="10"/>
        <v>1</v>
      </c>
      <c r="AE78" s="53">
        <f t="shared" si="29"/>
        <v>0</v>
      </c>
      <c r="AF78" s="53">
        <f t="shared" si="30"/>
        <v>0</v>
      </c>
    </row>
    <row r="79" spans="1:32" ht="15" x14ac:dyDescent="0.25">
      <c r="A79" s="1">
        <v>1</v>
      </c>
      <c r="B79" s="54">
        <v>6</v>
      </c>
      <c r="C79" s="59" t="s">
        <v>418</v>
      </c>
      <c r="D79" s="50" t="s">
        <v>249</v>
      </c>
      <c r="E79" s="68" t="s">
        <v>128</v>
      </c>
      <c r="F79" s="68" t="s">
        <v>128</v>
      </c>
      <c r="G79" s="89">
        <v>66</v>
      </c>
      <c r="H79" s="89">
        <v>67</v>
      </c>
      <c r="I79" s="63">
        <v>269.30200000000002</v>
      </c>
      <c r="J79" s="63">
        <v>268.76600000000002</v>
      </c>
      <c r="K79" s="63">
        <v>267.822</v>
      </c>
      <c r="L79" s="63">
        <v>267.54599999999999</v>
      </c>
      <c r="M79" s="87">
        <v>55.1</v>
      </c>
      <c r="N79" s="52">
        <v>150</v>
      </c>
      <c r="O79" s="52">
        <f t="shared" si="31"/>
        <v>1.4800000000000182</v>
      </c>
      <c r="P79" s="52">
        <f t="shared" si="32"/>
        <v>1.3500000000000227</v>
      </c>
      <c r="Q79" s="51">
        <f t="shared" si="33"/>
        <v>0.75</v>
      </c>
      <c r="R79" s="51">
        <f t="shared" si="34"/>
        <v>13.490546250000001</v>
      </c>
      <c r="S79" s="51">
        <f t="shared" si="35"/>
        <v>55.788750000000945</v>
      </c>
      <c r="T79" s="51">
        <f t="shared" si="36"/>
        <v>0</v>
      </c>
      <c r="U79" s="51">
        <f t="shared" si="37"/>
        <v>0</v>
      </c>
      <c r="V79" s="51">
        <f t="shared" si="38"/>
        <v>0</v>
      </c>
      <c r="W79" s="51">
        <f t="shared" si="39"/>
        <v>54.815546250000942</v>
      </c>
      <c r="X79" s="55">
        <f t="shared" si="40"/>
        <v>148.77000000000251</v>
      </c>
      <c r="Y79" s="55">
        <f t="shared" si="41"/>
        <v>0</v>
      </c>
      <c r="Z79" s="55">
        <f t="shared" si="42"/>
        <v>0</v>
      </c>
      <c r="AA79" s="51">
        <f t="shared" si="43"/>
        <v>68.875</v>
      </c>
      <c r="AB79" s="56" t="s">
        <v>226</v>
      </c>
      <c r="AC79" s="51">
        <f t="shared" si="44"/>
        <v>2.7550000000000003</v>
      </c>
      <c r="AD79" s="53">
        <f t="shared" si="10"/>
        <v>1</v>
      </c>
      <c r="AE79" s="53">
        <f t="shared" si="29"/>
        <v>0</v>
      </c>
      <c r="AF79" s="53">
        <f t="shared" si="30"/>
        <v>0</v>
      </c>
    </row>
    <row r="80" spans="1:32" ht="15" x14ac:dyDescent="0.25">
      <c r="A80" s="1">
        <v>1</v>
      </c>
      <c r="B80" s="54">
        <v>6</v>
      </c>
      <c r="C80" s="59" t="s">
        <v>418</v>
      </c>
      <c r="D80" s="50" t="s">
        <v>250</v>
      </c>
      <c r="E80" s="68" t="s">
        <v>128</v>
      </c>
      <c r="F80" s="68" t="s">
        <v>128</v>
      </c>
      <c r="G80" s="89">
        <v>7.7</v>
      </c>
      <c r="H80" s="89">
        <v>68</v>
      </c>
      <c r="I80" s="63">
        <v>268.76600000000002</v>
      </c>
      <c r="J80" s="63">
        <v>267.96199999999999</v>
      </c>
      <c r="K80" s="63">
        <v>267.54599999999999</v>
      </c>
      <c r="L80" s="63">
        <v>266.81200000000001</v>
      </c>
      <c r="M80" s="87">
        <v>55.59</v>
      </c>
      <c r="N80" s="52">
        <v>150</v>
      </c>
      <c r="O80" s="52">
        <f t="shared" si="31"/>
        <v>1.2200000000000273</v>
      </c>
      <c r="P80" s="52">
        <f t="shared" si="32"/>
        <v>1.1850000000000023</v>
      </c>
      <c r="Q80" s="51">
        <f t="shared" si="33"/>
        <v>0.75</v>
      </c>
      <c r="R80" s="51">
        <f t="shared" si="34"/>
        <v>13.610516625000002</v>
      </c>
      <c r="S80" s="51">
        <f t="shared" si="35"/>
        <v>49.405612500000096</v>
      </c>
      <c r="T80" s="51">
        <f t="shared" si="36"/>
        <v>0</v>
      </c>
      <c r="U80" s="51">
        <f t="shared" si="37"/>
        <v>0</v>
      </c>
      <c r="V80" s="51">
        <f t="shared" si="38"/>
        <v>0</v>
      </c>
      <c r="W80" s="51">
        <f t="shared" si="39"/>
        <v>48.423754125000094</v>
      </c>
      <c r="X80" s="55">
        <f t="shared" si="40"/>
        <v>0</v>
      </c>
      <c r="Y80" s="55">
        <f t="shared" si="41"/>
        <v>0</v>
      </c>
      <c r="Z80" s="55">
        <f t="shared" si="42"/>
        <v>0</v>
      </c>
      <c r="AA80" s="51">
        <f t="shared" si="43"/>
        <v>69.487500000000011</v>
      </c>
      <c r="AB80" s="56" t="s">
        <v>226</v>
      </c>
      <c r="AC80" s="51">
        <f t="shared" si="44"/>
        <v>2.7795000000000005</v>
      </c>
      <c r="AD80" s="53">
        <f t="shared" si="10"/>
        <v>1</v>
      </c>
      <c r="AE80" s="53">
        <f t="shared" si="29"/>
        <v>0</v>
      </c>
      <c r="AF80" s="53">
        <f t="shared" si="30"/>
        <v>0</v>
      </c>
    </row>
    <row r="81" spans="1:32" ht="15" x14ac:dyDescent="0.25">
      <c r="A81" s="1">
        <v>1</v>
      </c>
      <c r="B81" s="54">
        <v>6</v>
      </c>
      <c r="C81" s="59" t="s">
        <v>418</v>
      </c>
      <c r="D81" s="50" t="s">
        <v>164</v>
      </c>
      <c r="E81" s="68" t="s">
        <v>128</v>
      </c>
      <c r="F81" s="68" t="s">
        <v>128</v>
      </c>
      <c r="G81" s="89">
        <v>68</v>
      </c>
      <c r="H81" s="89">
        <v>17</v>
      </c>
      <c r="I81" s="63">
        <v>267.96199999999999</v>
      </c>
      <c r="J81" s="86">
        <v>267.33100000000002</v>
      </c>
      <c r="K81" s="63">
        <v>266.81200000000001</v>
      </c>
      <c r="L81" s="86">
        <v>266.18099999999998</v>
      </c>
      <c r="M81" s="87">
        <v>60.76</v>
      </c>
      <c r="N81" s="52">
        <v>150</v>
      </c>
      <c r="O81" s="52">
        <f t="shared" si="31"/>
        <v>1.1499999999999773</v>
      </c>
      <c r="P81" s="52">
        <f t="shared" si="32"/>
        <v>1.1500000000000057</v>
      </c>
      <c r="Q81" s="51">
        <f t="shared" si="33"/>
        <v>0.75</v>
      </c>
      <c r="R81" s="51">
        <f t="shared" si="34"/>
        <v>14.876326500000001</v>
      </c>
      <c r="S81" s="51">
        <f t="shared" si="35"/>
        <v>52.405500000000259</v>
      </c>
      <c r="T81" s="51">
        <f t="shared" si="36"/>
        <v>0</v>
      </c>
      <c r="U81" s="51">
        <f t="shared" si="37"/>
        <v>0</v>
      </c>
      <c r="V81" s="51">
        <f t="shared" si="38"/>
        <v>0</v>
      </c>
      <c r="W81" s="51">
        <f t="shared" si="39"/>
        <v>51.332326500000256</v>
      </c>
      <c r="X81" s="55">
        <f t="shared" si="40"/>
        <v>0</v>
      </c>
      <c r="Y81" s="55">
        <f t="shared" si="41"/>
        <v>0</v>
      </c>
      <c r="Z81" s="55">
        <f t="shared" si="42"/>
        <v>0</v>
      </c>
      <c r="AA81" s="51">
        <f t="shared" si="43"/>
        <v>75.95</v>
      </c>
      <c r="AB81" s="56" t="s">
        <v>226</v>
      </c>
      <c r="AC81" s="51">
        <f t="shared" si="44"/>
        <v>3.0380000000000003</v>
      </c>
      <c r="AD81" s="53">
        <f t="shared" si="10"/>
        <v>1</v>
      </c>
      <c r="AE81" s="53">
        <f t="shared" si="29"/>
        <v>0</v>
      </c>
      <c r="AF81" s="53">
        <f t="shared" si="30"/>
        <v>0</v>
      </c>
    </row>
    <row r="82" spans="1:32" ht="15" x14ac:dyDescent="0.25">
      <c r="A82" s="1">
        <v>1</v>
      </c>
      <c r="B82" s="54">
        <v>6</v>
      </c>
      <c r="C82" s="59" t="s">
        <v>417</v>
      </c>
      <c r="D82" s="50" t="s">
        <v>243</v>
      </c>
      <c r="E82" s="68" t="s">
        <v>41</v>
      </c>
      <c r="F82" s="68" t="s">
        <v>128</v>
      </c>
      <c r="G82" s="89">
        <v>70</v>
      </c>
      <c r="H82" s="89">
        <v>71</v>
      </c>
      <c r="I82" s="63">
        <v>269.68</v>
      </c>
      <c r="J82" s="63">
        <v>269.702</v>
      </c>
      <c r="K82" s="63">
        <v>268.52999999999997</v>
      </c>
      <c r="L82" s="63">
        <v>268.32100000000003</v>
      </c>
      <c r="M82" s="87">
        <v>41.74</v>
      </c>
      <c r="N82" s="52">
        <v>150</v>
      </c>
      <c r="O82" s="52">
        <f t="shared" si="31"/>
        <v>1.2500000000000342</v>
      </c>
      <c r="P82" s="52">
        <f t="shared" si="32"/>
        <v>1.365500000000003</v>
      </c>
      <c r="Q82" s="51">
        <f t="shared" si="33"/>
        <v>0.75</v>
      </c>
      <c r="R82" s="51">
        <f t="shared" si="34"/>
        <v>10.219517250000001</v>
      </c>
      <c r="S82" s="51">
        <f t="shared" si="35"/>
        <v>42.746977500000092</v>
      </c>
      <c r="T82" s="51">
        <f t="shared" si="36"/>
        <v>0</v>
      </c>
      <c r="U82" s="51">
        <f t="shared" si="37"/>
        <v>0</v>
      </c>
      <c r="V82" s="51">
        <f t="shared" si="38"/>
        <v>0</v>
      </c>
      <c r="W82" s="51">
        <f t="shared" si="39"/>
        <v>42.009744750000095</v>
      </c>
      <c r="X82" s="55">
        <f t="shared" si="40"/>
        <v>113.99194000000026</v>
      </c>
      <c r="Y82" s="55">
        <f t="shared" si="41"/>
        <v>0</v>
      </c>
      <c r="Z82" s="55">
        <f t="shared" si="42"/>
        <v>0</v>
      </c>
      <c r="AA82" s="51">
        <f t="shared" si="43"/>
        <v>52.175000000000004</v>
      </c>
      <c r="AB82" s="56" t="s">
        <v>129</v>
      </c>
      <c r="AC82" s="51">
        <f t="shared" si="44"/>
        <v>2.0870000000000002</v>
      </c>
      <c r="AD82" s="53">
        <f t="shared" si="10"/>
        <v>0</v>
      </c>
      <c r="AE82" s="53">
        <f t="shared" si="29"/>
        <v>0</v>
      </c>
      <c r="AF82" s="53">
        <f t="shared" si="30"/>
        <v>1</v>
      </c>
    </row>
    <row r="83" spans="1:32" ht="15" x14ac:dyDescent="0.25">
      <c r="A83" s="1">
        <v>1</v>
      </c>
      <c r="B83" s="54">
        <v>6</v>
      </c>
      <c r="C83" s="59" t="s">
        <v>417</v>
      </c>
      <c r="D83" s="50" t="s">
        <v>248</v>
      </c>
      <c r="E83" s="68" t="s">
        <v>128</v>
      </c>
      <c r="F83" s="68" t="s">
        <v>21</v>
      </c>
      <c r="G83" s="89">
        <v>71</v>
      </c>
      <c r="H83" s="89">
        <v>72</v>
      </c>
      <c r="I83" s="63">
        <v>269.702</v>
      </c>
      <c r="J83" s="63">
        <v>269.79000000000002</v>
      </c>
      <c r="K83" s="63">
        <v>268.32100000000003</v>
      </c>
      <c r="L83" s="63">
        <v>268.63499999999999</v>
      </c>
      <c r="M83" s="87">
        <v>40.659999999999997</v>
      </c>
      <c r="N83" s="52">
        <v>150</v>
      </c>
      <c r="O83" s="52">
        <f t="shared" si="31"/>
        <v>1.4809999999999719</v>
      </c>
      <c r="P83" s="52">
        <f t="shared" si="32"/>
        <v>1.3680000000000008</v>
      </c>
      <c r="Q83" s="51">
        <f t="shared" si="33"/>
        <v>0.75</v>
      </c>
      <c r="R83" s="51">
        <f t="shared" si="34"/>
        <v>9.9550927499999986</v>
      </c>
      <c r="S83" s="51">
        <f t="shared" si="35"/>
        <v>41.717160000000021</v>
      </c>
      <c r="T83" s="51">
        <f t="shared" si="36"/>
        <v>0</v>
      </c>
      <c r="U83" s="51">
        <f t="shared" si="37"/>
        <v>0</v>
      </c>
      <c r="V83" s="51">
        <f t="shared" si="38"/>
        <v>0</v>
      </c>
      <c r="W83" s="51">
        <f t="shared" si="39"/>
        <v>40.999002750000024</v>
      </c>
      <c r="X83" s="55">
        <f t="shared" si="40"/>
        <v>111.24576000000005</v>
      </c>
      <c r="Y83" s="55">
        <f t="shared" si="41"/>
        <v>0</v>
      </c>
      <c r="Z83" s="55">
        <f t="shared" si="42"/>
        <v>0</v>
      </c>
      <c r="AA83" s="51">
        <f t="shared" si="43"/>
        <v>50.824999999999996</v>
      </c>
      <c r="AB83" s="56" t="s">
        <v>129</v>
      </c>
      <c r="AC83" s="51">
        <f t="shared" si="44"/>
        <v>2.0329999999999999</v>
      </c>
      <c r="AD83" s="53">
        <f t="shared" si="10"/>
        <v>1</v>
      </c>
      <c r="AE83" s="53">
        <f t="shared" si="29"/>
        <v>0</v>
      </c>
      <c r="AF83" s="53">
        <f t="shared" si="30"/>
        <v>0</v>
      </c>
    </row>
    <row r="84" spans="1:32" ht="15" x14ac:dyDescent="0.25">
      <c r="A84" s="1">
        <v>1</v>
      </c>
      <c r="B84" s="54">
        <v>6</v>
      </c>
      <c r="C84" s="59" t="s">
        <v>418</v>
      </c>
      <c r="D84" s="50" t="s">
        <v>246</v>
      </c>
      <c r="E84" s="68" t="s">
        <v>21</v>
      </c>
      <c r="F84" s="68" t="s">
        <v>128</v>
      </c>
      <c r="G84" s="89">
        <v>72</v>
      </c>
      <c r="H84" s="89">
        <v>40</v>
      </c>
      <c r="I84" s="63">
        <v>269.79000000000002</v>
      </c>
      <c r="J84" s="86">
        <v>269.44600000000003</v>
      </c>
      <c r="K84" s="63">
        <v>268.11799999999999</v>
      </c>
      <c r="L84" s="86">
        <v>267.69200000000001</v>
      </c>
      <c r="M84" s="87">
        <v>85.25</v>
      </c>
      <c r="N84" s="52">
        <v>150</v>
      </c>
      <c r="O84" s="52">
        <f t="shared" si="31"/>
        <v>1.6720000000000255</v>
      </c>
      <c r="P84" s="52">
        <f t="shared" si="32"/>
        <v>1.7130000000000223</v>
      </c>
      <c r="Q84" s="51">
        <f t="shared" si="33"/>
        <v>0.85</v>
      </c>
      <c r="R84" s="51">
        <f t="shared" si="34"/>
        <v>23.856146875</v>
      </c>
      <c r="S84" s="51">
        <f t="shared" si="35"/>
        <v>108.69374999999999</v>
      </c>
      <c r="T84" s="51">
        <f t="shared" si="36"/>
        <v>15.434512500001615</v>
      </c>
      <c r="U84" s="51">
        <f t="shared" si="37"/>
        <v>0</v>
      </c>
      <c r="V84" s="51">
        <f t="shared" si="38"/>
        <v>0</v>
      </c>
      <c r="W84" s="51">
        <f t="shared" si="39"/>
        <v>122.62253437500161</v>
      </c>
      <c r="X84" s="55">
        <f t="shared" si="40"/>
        <v>0</v>
      </c>
      <c r="Y84" s="55">
        <f t="shared" si="41"/>
        <v>292.06650000000377</v>
      </c>
      <c r="Z84" s="55">
        <f t="shared" si="42"/>
        <v>0</v>
      </c>
      <c r="AA84" s="51">
        <f t="shared" si="43"/>
        <v>115.08750000000001</v>
      </c>
      <c r="AB84" s="56" t="s">
        <v>226</v>
      </c>
      <c r="AC84" s="51">
        <f t="shared" si="44"/>
        <v>4.2625000000000002</v>
      </c>
      <c r="AD84" s="53">
        <f t="shared" si="10"/>
        <v>1</v>
      </c>
      <c r="AE84" s="53">
        <f t="shared" si="29"/>
        <v>0</v>
      </c>
      <c r="AF84" s="53">
        <f t="shared" si="30"/>
        <v>0</v>
      </c>
    </row>
    <row r="85" spans="1:32" ht="15" x14ac:dyDescent="0.25">
      <c r="A85" s="1">
        <v>1</v>
      </c>
      <c r="B85" s="54">
        <v>6</v>
      </c>
      <c r="C85" s="59" t="s">
        <v>406</v>
      </c>
      <c r="D85" s="50" t="s">
        <v>176</v>
      </c>
      <c r="E85" s="68" t="s">
        <v>41</v>
      </c>
      <c r="F85" s="68" t="s">
        <v>128</v>
      </c>
      <c r="G85" s="89">
        <v>73</v>
      </c>
      <c r="H85" s="89">
        <v>74</v>
      </c>
      <c r="I85" s="63">
        <v>270.01499999999999</v>
      </c>
      <c r="J85" s="63">
        <v>269.988</v>
      </c>
      <c r="K85" s="63">
        <v>268.86500000000001</v>
      </c>
      <c r="L85" s="63">
        <v>268.59500000000003</v>
      </c>
      <c r="M85" s="87">
        <v>54.01</v>
      </c>
      <c r="N85" s="52">
        <v>150</v>
      </c>
      <c r="O85" s="52">
        <f t="shared" si="31"/>
        <v>1.1499999999999773</v>
      </c>
      <c r="P85" s="52">
        <f t="shared" si="32"/>
        <v>1.2714999999999748</v>
      </c>
      <c r="Q85" s="51">
        <f t="shared" si="33"/>
        <v>0.75</v>
      </c>
      <c r="R85" s="51">
        <f t="shared" si="34"/>
        <v>13.223673374999999</v>
      </c>
      <c r="S85" s="51">
        <f t="shared" si="35"/>
        <v>51.505286249998981</v>
      </c>
      <c r="T85" s="51">
        <f t="shared" si="36"/>
        <v>0</v>
      </c>
      <c r="U85" s="51">
        <f t="shared" si="37"/>
        <v>0</v>
      </c>
      <c r="V85" s="51">
        <f t="shared" si="38"/>
        <v>0</v>
      </c>
      <c r="W85" s="51">
        <f t="shared" si="39"/>
        <v>50.551334624998979</v>
      </c>
      <c r="X85" s="55">
        <f t="shared" si="40"/>
        <v>137.34742999999727</v>
      </c>
      <c r="Y85" s="55">
        <f t="shared" si="41"/>
        <v>0</v>
      </c>
      <c r="Z85" s="55">
        <f t="shared" si="42"/>
        <v>0</v>
      </c>
      <c r="AA85" s="51">
        <f t="shared" si="43"/>
        <v>67.512500000000003</v>
      </c>
      <c r="AB85" s="56" t="s">
        <v>226</v>
      </c>
      <c r="AC85" s="51">
        <f t="shared" si="44"/>
        <v>2.7004999999999999</v>
      </c>
      <c r="AD85" s="53">
        <f t="shared" si="10"/>
        <v>0</v>
      </c>
      <c r="AE85" s="53">
        <f t="shared" si="29"/>
        <v>0</v>
      </c>
      <c r="AF85" s="53">
        <f t="shared" si="30"/>
        <v>1</v>
      </c>
    </row>
    <row r="86" spans="1:32" ht="15" x14ac:dyDescent="0.25">
      <c r="A86" s="1">
        <v>1</v>
      </c>
      <c r="B86" s="54">
        <v>6</v>
      </c>
      <c r="C86" s="59" t="s">
        <v>406</v>
      </c>
      <c r="D86" s="50" t="s">
        <v>177</v>
      </c>
      <c r="E86" s="68" t="s">
        <v>128</v>
      </c>
      <c r="F86" s="68" t="s">
        <v>128</v>
      </c>
      <c r="G86" s="89">
        <v>74</v>
      </c>
      <c r="H86" s="89">
        <v>75</v>
      </c>
      <c r="I86" s="63">
        <v>269.988</v>
      </c>
      <c r="J86" s="63">
        <v>270.32299999999998</v>
      </c>
      <c r="K86" s="63">
        <v>268.59500000000003</v>
      </c>
      <c r="L86" s="63">
        <v>269.173</v>
      </c>
      <c r="M86" s="87">
        <v>61.85</v>
      </c>
      <c r="N86" s="52">
        <v>150</v>
      </c>
      <c r="O86" s="52">
        <f t="shared" si="31"/>
        <v>1.3929999999999723</v>
      </c>
      <c r="P86" s="52">
        <f t="shared" si="32"/>
        <v>1.2714999999999748</v>
      </c>
      <c r="Q86" s="51">
        <f t="shared" si="33"/>
        <v>0.75</v>
      </c>
      <c r="R86" s="51">
        <f t="shared" si="34"/>
        <v>15.143199375000002</v>
      </c>
      <c r="S86" s="51">
        <f t="shared" si="35"/>
        <v>58.98170624999883</v>
      </c>
      <c r="T86" s="51">
        <f t="shared" si="36"/>
        <v>0</v>
      </c>
      <c r="U86" s="51">
        <f t="shared" si="37"/>
        <v>0</v>
      </c>
      <c r="V86" s="51">
        <f t="shared" si="38"/>
        <v>0</v>
      </c>
      <c r="W86" s="51">
        <f t="shared" si="39"/>
        <v>57.889280624998833</v>
      </c>
      <c r="X86" s="55">
        <f t="shared" si="40"/>
        <v>157.28454999999687</v>
      </c>
      <c r="Y86" s="55">
        <f t="shared" si="41"/>
        <v>0</v>
      </c>
      <c r="Z86" s="55">
        <f t="shared" si="42"/>
        <v>0</v>
      </c>
      <c r="AA86" s="51">
        <f t="shared" si="43"/>
        <v>77.3125</v>
      </c>
      <c r="AB86" s="56" t="s">
        <v>226</v>
      </c>
      <c r="AC86" s="51">
        <f t="shared" si="44"/>
        <v>3.0925000000000002</v>
      </c>
      <c r="AD86" s="53">
        <f t="shared" si="10"/>
        <v>1</v>
      </c>
      <c r="AE86" s="53">
        <f t="shared" si="29"/>
        <v>0</v>
      </c>
      <c r="AF86" s="53">
        <f t="shared" si="30"/>
        <v>0</v>
      </c>
    </row>
    <row r="87" spans="1:32" ht="15" x14ac:dyDescent="0.25">
      <c r="A87" s="1">
        <v>1</v>
      </c>
      <c r="B87" s="54">
        <v>6</v>
      </c>
      <c r="C87" s="59" t="s">
        <v>420</v>
      </c>
      <c r="D87" s="50" t="s">
        <v>170</v>
      </c>
      <c r="E87" s="68" t="s">
        <v>41</v>
      </c>
      <c r="F87" s="68" t="s">
        <v>128</v>
      </c>
      <c r="G87" s="89">
        <v>75</v>
      </c>
      <c r="H87" s="89">
        <v>76</v>
      </c>
      <c r="I87" s="63">
        <v>270.32299999999998</v>
      </c>
      <c r="J87" s="63">
        <v>270.49099999999999</v>
      </c>
      <c r="K87" s="63">
        <v>269.173</v>
      </c>
      <c r="L87" s="63">
        <v>268.90499999999997</v>
      </c>
      <c r="M87" s="87">
        <v>53.52</v>
      </c>
      <c r="N87" s="52">
        <v>150</v>
      </c>
      <c r="O87" s="52">
        <f t="shared" si="31"/>
        <v>1.1499999999999773</v>
      </c>
      <c r="P87" s="52">
        <f t="shared" si="32"/>
        <v>1.367999999999995</v>
      </c>
      <c r="Q87" s="51">
        <f t="shared" si="33"/>
        <v>0.75</v>
      </c>
      <c r="R87" s="51">
        <f t="shared" si="34"/>
        <v>13.103703000000001</v>
      </c>
      <c r="S87" s="51">
        <f t="shared" si="35"/>
        <v>54.911519999999797</v>
      </c>
      <c r="T87" s="51">
        <f t="shared" si="36"/>
        <v>0</v>
      </c>
      <c r="U87" s="51">
        <f t="shared" si="37"/>
        <v>0</v>
      </c>
      <c r="V87" s="51">
        <f t="shared" si="38"/>
        <v>0</v>
      </c>
      <c r="W87" s="51">
        <f t="shared" si="39"/>
        <v>53.966222999999793</v>
      </c>
      <c r="X87" s="55">
        <f t="shared" si="40"/>
        <v>146.43071999999947</v>
      </c>
      <c r="Y87" s="55">
        <f t="shared" si="41"/>
        <v>0</v>
      </c>
      <c r="Z87" s="55">
        <f t="shared" si="42"/>
        <v>0</v>
      </c>
      <c r="AA87" s="51">
        <f t="shared" si="43"/>
        <v>66.900000000000006</v>
      </c>
      <c r="AB87" s="56" t="s">
        <v>226</v>
      </c>
      <c r="AC87" s="51">
        <f t="shared" si="44"/>
        <v>2.6760000000000002</v>
      </c>
      <c r="AD87" s="53">
        <f t="shared" si="10"/>
        <v>0</v>
      </c>
      <c r="AE87" s="53">
        <f t="shared" si="29"/>
        <v>0</v>
      </c>
      <c r="AF87" s="53">
        <f t="shared" si="30"/>
        <v>1</v>
      </c>
    </row>
    <row r="88" spans="1:32" ht="15" x14ac:dyDescent="0.25">
      <c r="A88" s="1">
        <v>1</v>
      </c>
      <c r="B88" s="54">
        <v>6</v>
      </c>
      <c r="C88" s="59" t="s">
        <v>420</v>
      </c>
      <c r="D88" s="50" t="s">
        <v>173</v>
      </c>
      <c r="E88" s="68" t="s">
        <v>128</v>
      </c>
      <c r="F88" s="68" t="s">
        <v>128</v>
      </c>
      <c r="G88" s="89">
        <v>76</v>
      </c>
      <c r="H88" s="89">
        <v>77</v>
      </c>
      <c r="I88" s="63">
        <v>270.49099999999999</v>
      </c>
      <c r="J88" s="63">
        <v>270.76100000000002</v>
      </c>
      <c r="K88" s="63">
        <v>268.90499999999997</v>
      </c>
      <c r="L88" s="63">
        <v>269.61099999999999</v>
      </c>
      <c r="M88" s="87">
        <v>60.91</v>
      </c>
      <c r="N88" s="52">
        <v>150</v>
      </c>
      <c r="O88" s="52">
        <f t="shared" si="31"/>
        <v>1.5860000000000127</v>
      </c>
      <c r="P88" s="52">
        <f t="shared" si="32"/>
        <v>1.3680000000000234</v>
      </c>
      <c r="Q88" s="51">
        <f t="shared" si="33"/>
        <v>0.75</v>
      </c>
      <c r="R88" s="51">
        <f t="shared" si="34"/>
        <v>14.913052125</v>
      </c>
      <c r="S88" s="51">
        <f t="shared" si="35"/>
        <v>62.493660000001064</v>
      </c>
      <c r="T88" s="51">
        <f t="shared" si="36"/>
        <v>0</v>
      </c>
      <c r="U88" s="51">
        <f t="shared" si="37"/>
        <v>0</v>
      </c>
      <c r="V88" s="51">
        <f t="shared" si="38"/>
        <v>0</v>
      </c>
      <c r="W88" s="51">
        <f t="shared" si="39"/>
        <v>61.417837125001064</v>
      </c>
      <c r="X88" s="55">
        <f t="shared" si="40"/>
        <v>166.64976000000286</v>
      </c>
      <c r="Y88" s="55">
        <f t="shared" si="41"/>
        <v>0</v>
      </c>
      <c r="Z88" s="55">
        <f t="shared" si="42"/>
        <v>0</v>
      </c>
      <c r="AA88" s="51">
        <f t="shared" si="43"/>
        <v>76.137499999999989</v>
      </c>
      <c r="AB88" s="56" t="s">
        <v>226</v>
      </c>
      <c r="AC88" s="51">
        <f t="shared" si="44"/>
        <v>3.0455000000000001</v>
      </c>
      <c r="AD88" s="53">
        <f t="shared" si="10"/>
        <v>1</v>
      </c>
      <c r="AE88" s="53">
        <f t="shared" si="29"/>
        <v>0</v>
      </c>
      <c r="AF88" s="53">
        <f t="shared" si="30"/>
        <v>0</v>
      </c>
    </row>
    <row r="89" spans="1:32" ht="15" x14ac:dyDescent="0.25">
      <c r="A89" s="1">
        <v>1</v>
      </c>
      <c r="B89" s="54">
        <v>6</v>
      </c>
      <c r="C89" s="59" t="s">
        <v>421</v>
      </c>
      <c r="D89" s="50" t="s">
        <v>284</v>
      </c>
      <c r="E89" s="68" t="s">
        <v>41</v>
      </c>
      <c r="F89" s="68" t="s">
        <v>128</v>
      </c>
      <c r="G89" s="89">
        <v>77</v>
      </c>
      <c r="H89" s="89">
        <v>78</v>
      </c>
      <c r="I89" s="63">
        <v>270.76100000000002</v>
      </c>
      <c r="J89" s="63">
        <v>270.74599999999998</v>
      </c>
      <c r="K89" s="63">
        <v>269.61099999999999</v>
      </c>
      <c r="L89" s="63">
        <v>269.34800000000001</v>
      </c>
      <c r="M89" s="87">
        <v>52.54</v>
      </c>
      <c r="N89" s="52">
        <v>150</v>
      </c>
      <c r="O89" s="52">
        <f t="shared" si="31"/>
        <v>1.1500000000000341</v>
      </c>
      <c r="P89" s="52">
        <f t="shared" si="32"/>
        <v>1.2740000000000009</v>
      </c>
      <c r="Q89" s="51">
        <f t="shared" si="33"/>
        <v>0.75</v>
      </c>
      <c r="R89" s="51">
        <f t="shared" si="34"/>
        <v>12.863762250000001</v>
      </c>
      <c r="S89" s="51">
        <f t="shared" si="35"/>
        <v>50.201970000000038</v>
      </c>
      <c r="T89" s="51">
        <f t="shared" si="36"/>
        <v>0</v>
      </c>
      <c r="U89" s="51">
        <f t="shared" si="37"/>
        <v>0</v>
      </c>
      <c r="V89" s="51">
        <f t="shared" si="38"/>
        <v>0</v>
      </c>
      <c r="W89" s="51">
        <f t="shared" si="39"/>
        <v>49.273982250000039</v>
      </c>
      <c r="X89" s="55">
        <f t="shared" si="40"/>
        <v>133.8719200000001</v>
      </c>
      <c r="Y89" s="55">
        <f t="shared" si="41"/>
        <v>0</v>
      </c>
      <c r="Z89" s="55">
        <f t="shared" si="42"/>
        <v>0</v>
      </c>
      <c r="AA89" s="51">
        <f t="shared" si="43"/>
        <v>65.674999999999997</v>
      </c>
      <c r="AB89" s="56" t="s">
        <v>226</v>
      </c>
      <c r="AC89" s="51">
        <f t="shared" si="44"/>
        <v>2.6270000000000002</v>
      </c>
      <c r="AD89" s="53">
        <f t="shared" si="10"/>
        <v>0</v>
      </c>
      <c r="AE89" s="53">
        <f t="shared" si="29"/>
        <v>0</v>
      </c>
      <c r="AF89" s="53">
        <f t="shared" si="30"/>
        <v>1</v>
      </c>
    </row>
    <row r="90" spans="1:32" ht="15" x14ac:dyDescent="0.25">
      <c r="A90" s="1">
        <v>1</v>
      </c>
      <c r="B90" s="54">
        <v>6</v>
      </c>
      <c r="C90" s="59" t="s">
        <v>421</v>
      </c>
      <c r="D90" s="50" t="s">
        <v>285</v>
      </c>
      <c r="E90" s="68" t="s">
        <v>128</v>
      </c>
      <c r="F90" s="68" t="s">
        <v>21</v>
      </c>
      <c r="G90" s="89">
        <v>78</v>
      </c>
      <c r="H90" s="89">
        <v>37</v>
      </c>
      <c r="I90" s="63">
        <v>270.74599999999998</v>
      </c>
      <c r="J90" s="86">
        <v>271.02499999999998</v>
      </c>
      <c r="K90" s="63">
        <v>269.34800000000001</v>
      </c>
      <c r="L90" s="86">
        <v>269.13200000000001</v>
      </c>
      <c r="M90" s="87">
        <v>43.25</v>
      </c>
      <c r="N90" s="52">
        <v>150</v>
      </c>
      <c r="O90" s="52">
        <f t="shared" si="31"/>
        <v>1.3979999999999677</v>
      </c>
      <c r="P90" s="52">
        <f t="shared" si="32"/>
        <v>1.64549999999997</v>
      </c>
      <c r="Q90" s="51">
        <f t="shared" si="33"/>
        <v>0.85</v>
      </c>
      <c r="R90" s="51">
        <f t="shared" si="34"/>
        <v>12.102971874999998</v>
      </c>
      <c r="S90" s="51">
        <f t="shared" si="35"/>
        <v>55.143749999999997</v>
      </c>
      <c r="T90" s="51">
        <f t="shared" si="36"/>
        <v>5.3489437499988961</v>
      </c>
      <c r="U90" s="51">
        <f t="shared" si="37"/>
        <v>0</v>
      </c>
      <c r="V90" s="51">
        <f t="shared" si="38"/>
        <v>0</v>
      </c>
      <c r="W90" s="51">
        <f t="shared" si="39"/>
        <v>59.728790624998894</v>
      </c>
      <c r="X90" s="55">
        <f t="shared" si="40"/>
        <v>0</v>
      </c>
      <c r="Y90" s="55">
        <f t="shared" si="41"/>
        <v>142.3357499999974</v>
      </c>
      <c r="Z90" s="55">
        <f t="shared" si="42"/>
        <v>0</v>
      </c>
      <c r="AA90" s="51">
        <f t="shared" si="43"/>
        <v>58.387500000000003</v>
      </c>
      <c r="AB90" s="56" t="s">
        <v>226</v>
      </c>
      <c r="AC90" s="51">
        <f t="shared" si="44"/>
        <v>2.1625000000000001</v>
      </c>
      <c r="AD90" s="53">
        <f t="shared" si="10"/>
        <v>1</v>
      </c>
      <c r="AE90" s="53">
        <f t="shared" si="29"/>
        <v>0</v>
      </c>
      <c r="AF90" s="53">
        <f t="shared" si="30"/>
        <v>0</v>
      </c>
    </row>
    <row r="91" spans="1:32" ht="15" x14ac:dyDescent="0.25">
      <c r="A91" s="1">
        <v>1</v>
      </c>
      <c r="B91" s="54">
        <v>6</v>
      </c>
      <c r="C91" s="59" t="s">
        <v>422</v>
      </c>
      <c r="D91" s="50" t="s">
        <v>182</v>
      </c>
      <c r="E91" s="68" t="s">
        <v>41</v>
      </c>
      <c r="F91" s="68" t="s">
        <v>21</v>
      </c>
      <c r="G91" s="89">
        <v>79</v>
      </c>
      <c r="H91" s="89">
        <v>80</v>
      </c>
      <c r="I91" s="63">
        <v>271.262</v>
      </c>
      <c r="J91" s="63">
        <v>271.59300000000002</v>
      </c>
      <c r="K91" s="63">
        <v>270.11200000000002</v>
      </c>
      <c r="L91" s="63">
        <v>269.82900000000001</v>
      </c>
      <c r="M91" s="87">
        <v>56.52</v>
      </c>
      <c r="N91" s="52">
        <v>150</v>
      </c>
      <c r="O91" s="52">
        <f t="shared" si="31"/>
        <v>1.1499999999999773</v>
      </c>
      <c r="P91" s="52">
        <f t="shared" si="32"/>
        <v>1.4569999999999936</v>
      </c>
      <c r="Q91" s="51">
        <f t="shared" si="33"/>
        <v>0.75</v>
      </c>
      <c r="R91" s="51">
        <f t="shared" si="34"/>
        <v>13.838215499999999</v>
      </c>
      <c r="S91" s="51">
        <f t="shared" si="35"/>
        <v>61.762229999999732</v>
      </c>
      <c r="T91" s="51">
        <f t="shared" si="36"/>
        <v>0</v>
      </c>
      <c r="U91" s="51">
        <f t="shared" si="37"/>
        <v>0</v>
      </c>
      <c r="V91" s="51">
        <f t="shared" si="38"/>
        <v>0</v>
      </c>
      <c r="W91" s="51">
        <f t="shared" si="39"/>
        <v>60.763945499999735</v>
      </c>
      <c r="X91" s="55">
        <f t="shared" si="40"/>
        <v>164.69927999999928</v>
      </c>
      <c r="Y91" s="55">
        <f t="shared" si="41"/>
        <v>0</v>
      </c>
      <c r="Z91" s="55">
        <f t="shared" si="42"/>
        <v>0</v>
      </c>
      <c r="AA91" s="51">
        <f t="shared" si="43"/>
        <v>70.650000000000006</v>
      </c>
      <c r="AB91" s="56" t="s">
        <v>226</v>
      </c>
      <c r="AC91" s="51">
        <f t="shared" si="44"/>
        <v>2.8260000000000005</v>
      </c>
      <c r="AD91" s="53">
        <f t="shared" si="10"/>
        <v>0</v>
      </c>
      <c r="AE91" s="53">
        <f t="shared" si="29"/>
        <v>0</v>
      </c>
      <c r="AF91" s="53">
        <f t="shared" si="30"/>
        <v>1</v>
      </c>
    </row>
    <row r="92" spans="1:32" ht="15" x14ac:dyDescent="0.25">
      <c r="A92" s="1">
        <v>1</v>
      </c>
      <c r="B92" s="54">
        <v>6</v>
      </c>
      <c r="C92" s="59" t="s">
        <v>422</v>
      </c>
      <c r="D92" s="50" t="s">
        <v>183</v>
      </c>
      <c r="E92" s="68" t="s">
        <v>21</v>
      </c>
      <c r="F92" s="68" t="s">
        <v>21</v>
      </c>
      <c r="G92" s="89">
        <v>80</v>
      </c>
      <c r="H92" s="89">
        <v>36</v>
      </c>
      <c r="I92" s="63">
        <v>271.59300000000002</v>
      </c>
      <c r="J92" s="86">
        <v>271.66500000000002</v>
      </c>
      <c r="K92" s="63">
        <v>269.82900000000001</v>
      </c>
      <c r="L92" s="86">
        <v>269.56200000000001</v>
      </c>
      <c r="M92" s="87">
        <v>53.4</v>
      </c>
      <c r="N92" s="52">
        <v>150</v>
      </c>
      <c r="O92" s="52">
        <f t="shared" si="31"/>
        <v>1.76400000000001</v>
      </c>
      <c r="P92" s="52">
        <f t="shared" si="32"/>
        <v>1.9335000000000093</v>
      </c>
      <c r="Q92" s="51">
        <f t="shared" si="33"/>
        <v>0.85</v>
      </c>
      <c r="R92" s="51">
        <f t="shared" si="34"/>
        <v>14.943322500000001</v>
      </c>
      <c r="S92" s="51">
        <f t="shared" si="35"/>
        <v>68.085000000000008</v>
      </c>
      <c r="T92" s="51">
        <f t="shared" si="36"/>
        <v>19.676565000000423</v>
      </c>
      <c r="U92" s="51">
        <f t="shared" si="37"/>
        <v>0</v>
      </c>
      <c r="V92" s="51">
        <f t="shared" si="38"/>
        <v>0</v>
      </c>
      <c r="W92" s="51">
        <f t="shared" si="39"/>
        <v>86.818387500000426</v>
      </c>
      <c r="X92" s="55">
        <f t="shared" si="40"/>
        <v>0</v>
      </c>
      <c r="Y92" s="55">
        <f t="shared" si="41"/>
        <v>206.49780000000098</v>
      </c>
      <c r="Z92" s="55">
        <f t="shared" si="42"/>
        <v>0</v>
      </c>
      <c r="AA92" s="51">
        <f t="shared" si="43"/>
        <v>72.09</v>
      </c>
      <c r="AB92" s="56" t="s">
        <v>226</v>
      </c>
      <c r="AC92" s="51">
        <f t="shared" si="44"/>
        <v>2.67</v>
      </c>
      <c r="AD92" s="53">
        <f t="shared" si="10"/>
        <v>1</v>
      </c>
      <c r="AE92" s="53">
        <f t="shared" si="29"/>
        <v>0</v>
      </c>
      <c r="AF92" s="53">
        <f t="shared" si="30"/>
        <v>0</v>
      </c>
    </row>
    <row r="93" spans="1:32" ht="15" x14ac:dyDescent="0.25">
      <c r="A93" s="1">
        <v>1</v>
      </c>
      <c r="B93" s="54">
        <v>6</v>
      </c>
      <c r="C93" s="59" t="s">
        <v>423</v>
      </c>
      <c r="D93" s="50" t="s">
        <v>286</v>
      </c>
      <c r="E93" s="68" t="s">
        <v>41</v>
      </c>
      <c r="F93" s="68" t="s">
        <v>21</v>
      </c>
      <c r="G93" s="89">
        <v>83</v>
      </c>
      <c r="H93" s="89">
        <v>2</v>
      </c>
      <c r="I93" s="63">
        <v>273.50599999999997</v>
      </c>
      <c r="J93" s="86">
        <v>274.25299999999999</v>
      </c>
      <c r="K93" s="63">
        <v>272.35599999999999</v>
      </c>
      <c r="L93" s="86">
        <v>272.04899999999998</v>
      </c>
      <c r="M93" s="87">
        <v>61.41</v>
      </c>
      <c r="N93" s="52">
        <v>150</v>
      </c>
      <c r="O93" s="52">
        <f t="shared" si="31"/>
        <v>1.1499999999999773</v>
      </c>
      <c r="P93" s="52">
        <f t="shared" si="32"/>
        <v>1.6769999999999925</v>
      </c>
      <c r="Q93" s="51">
        <f t="shared" si="33"/>
        <v>0.85</v>
      </c>
      <c r="R93" s="51">
        <f t="shared" si="34"/>
        <v>17.184820875</v>
      </c>
      <c r="S93" s="51">
        <f t="shared" si="35"/>
        <v>78.297749999999994</v>
      </c>
      <c r="T93" s="51">
        <f t="shared" si="36"/>
        <v>9.2391344999996079</v>
      </c>
      <c r="U93" s="51">
        <f t="shared" si="37"/>
        <v>0</v>
      </c>
      <c r="V93" s="51">
        <f t="shared" si="38"/>
        <v>0</v>
      </c>
      <c r="W93" s="51">
        <f t="shared" si="39"/>
        <v>86.452230374999601</v>
      </c>
      <c r="X93" s="55">
        <f t="shared" si="40"/>
        <v>0</v>
      </c>
      <c r="Y93" s="55">
        <f t="shared" si="41"/>
        <v>205.96913999999907</v>
      </c>
      <c r="Z93" s="55">
        <f t="shared" si="42"/>
        <v>0</v>
      </c>
      <c r="AA93" s="51">
        <f t="shared" si="43"/>
        <v>82.903499999999994</v>
      </c>
      <c r="AB93" s="56" t="s">
        <v>226</v>
      </c>
      <c r="AC93" s="51">
        <f t="shared" si="44"/>
        <v>3.0705</v>
      </c>
      <c r="AD93" s="53">
        <f t="shared" si="10"/>
        <v>0</v>
      </c>
      <c r="AE93" s="53">
        <f t="shared" si="29"/>
        <v>0</v>
      </c>
      <c r="AF93" s="53">
        <f t="shared" si="30"/>
        <v>1</v>
      </c>
    </row>
    <row r="94" spans="1:32" ht="15" x14ac:dyDescent="0.25">
      <c r="A94" s="1">
        <v>1</v>
      </c>
      <c r="B94" s="54">
        <v>6</v>
      </c>
      <c r="C94" s="59" t="s">
        <v>414</v>
      </c>
      <c r="D94" s="50" t="s">
        <v>209</v>
      </c>
      <c r="E94" s="68" t="s">
        <v>41</v>
      </c>
      <c r="F94" s="68" t="s">
        <v>128</v>
      </c>
      <c r="G94" s="89">
        <v>105</v>
      </c>
      <c r="H94" s="89">
        <v>106</v>
      </c>
      <c r="I94" s="63">
        <v>264.39600000000002</v>
      </c>
      <c r="J94" s="63">
        <v>264.26100000000002</v>
      </c>
      <c r="K94" s="63">
        <v>263.24599999999998</v>
      </c>
      <c r="L94" s="63">
        <v>262.94499999999999</v>
      </c>
      <c r="M94" s="87">
        <v>60.28</v>
      </c>
      <c r="N94" s="52">
        <v>150</v>
      </c>
      <c r="O94" s="52">
        <f t="shared" si="31"/>
        <v>1.1500000000000341</v>
      </c>
      <c r="P94" s="52">
        <f t="shared" si="32"/>
        <v>1.2330000000000325</v>
      </c>
      <c r="Q94" s="51">
        <f t="shared" si="33"/>
        <v>0.75</v>
      </c>
      <c r="R94" s="51">
        <f t="shared" si="34"/>
        <v>14.7588045</v>
      </c>
      <c r="S94" s="51">
        <f t="shared" si="35"/>
        <v>55.74393000000147</v>
      </c>
      <c r="T94" s="51">
        <f t="shared" si="36"/>
        <v>0</v>
      </c>
      <c r="U94" s="51">
        <f t="shared" si="37"/>
        <v>0</v>
      </c>
      <c r="V94" s="51">
        <f t="shared" si="38"/>
        <v>0</v>
      </c>
      <c r="W94" s="51">
        <f t="shared" si="39"/>
        <v>54.679234500001471</v>
      </c>
      <c r="X94" s="55">
        <f t="shared" si="40"/>
        <v>0</v>
      </c>
      <c r="Y94" s="55">
        <f t="shared" si="41"/>
        <v>0</v>
      </c>
      <c r="Z94" s="55">
        <f t="shared" si="42"/>
        <v>0</v>
      </c>
      <c r="AA94" s="51">
        <f t="shared" si="43"/>
        <v>75.349999999999994</v>
      </c>
      <c r="AB94" s="56" t="s">
        <v>226</v>
      </c>
      <c r="AC94" s="51">
        <f t="shared" si="44"/>
        <v>3.0140000000000002</v>
      </c>
      <c r="AD94" s="53">
        <f t="shared" si="10"/>
        <v>0</v>
      </c>
      <c r="AE94" s="53">
        <f t="shared" si="29"/>
        <v>0</v>
      </c>
      <c r="AF94" s="53">
        <f t="shared" si="30"/>
        <v>1</v>
      </c>
    </row>
    <row r="95" spans="1:32" ht="15" x14ac:dyDescent="0.25">
      <c r="A95" s="1">
        <v>1</v>
      </c>
      <c r="B95" s="54">
        <v>6</v>
      </c>
      <c r="C95" s="59" t="s">
        <v>414</v>
      </c>
      <c r="D95" s="50" t="s">
        <v>210</v>
      </c>
      <c r="E95" s="68" t="s">
        <v>128</v>
      </c>
      <c r="F95" s="68" t="s">
        <v>128</v>
      </c>
      <c r="G95" s="89">
        <v>106</v>
      </c>
      <c r="H95" s="89">
        <v>107</v>
      </c>
      <c r="I95" s="63">
        <v>264.26100000000002</v>
      </c>
      <c r="J95" s="63">
        <v>264.05799999999999</v>
      </c>
      <c r="K95" s="63">
        <v>262.94499999999999</v>
      </c>
      <c r="L95" s="63">
        <v>262.73200000000003</v>
      </c>
      <c r="M95" s="87">
        <v>42.53</v>
      </c>
      <c r="N95" s="52">
        <v>150</v>
      </c>
      <c r="O95" s="52">
        <f t="shared" si="31"/>
        <v>1.3160000000000309</v>
      </c>
      <c r="P95" s="52">
        <f t="shared" si="32"/>
        <v>1.320999999999998</v>
      </c>
      <c r="Q95" s="51">
        <f t="shared" si="33"/>
        <v>0.75</v>
      </c>
      <c r="R95" s="51">
        <f t="shared" si="34"/>
        <v>10.412938875</v>
      </c>
      <c r="S95" s="51">
        <f t="shared" si="35"/>
        <v>42.136597499999937</v>
      </c>
      <c r="T95" s="51">
        <f t="shared" si="36"/>
        <v>0</v>
      </c>
      <c r="U95" s="51">
        <f t="shared" si="37"/>
        <v>0</v>
      </c>
      <c r="V95" s="51">
        <f t="shared" si="38"/>
        <v>0</v>
      </c>
      <c r="W95" s="51">
        <f t="shared" si="39"/>
        <v>41.38541137499994</v>
      </c>
      <c r="X95" s="55">
        <f t="shared" si="40"/>
        <v>112.36425999999983</v>
      </c>
      <c r="Y95" s="55">
        <f t="shared" si="41"/>
        <v>0</v>
      </c>
      <c r="Z95" s="55">
        <f t="shared" si="42"/>
        <v>0</v>
      </c>
      <c r="AA95" s="51">
        <f t="shared" si="43"/>
        <v>53.162500000000001</v>
      </c>
      <c r="AB95" s="56" t="s">
        <v>226</v>
      </c>
      <c r="AC95" s="51">
        <f t="shared" si="44"/>
        <v>2.1265000000000001</v>
      </c>
      <c r="AD95" s="53">
        <f t="shared" si="10"/>
        <v>1</v>
      </c>
      <c r="AE95" s="53">
        <f t="shared" si="29"/>
        <v>0</v>
      </c>
      <c r="AF95" s="53">
        <f t="shared" si="30"/>
        <v>0</v>
      </c>
    </row>
    <row r="96" spans="1:32" ht="15" x14ac:dyDescent="0.25">
      <c r="A96" s="1">
        <v>1</v>
      </c>
      <c r="B96" s="54">
        <v>6</v>
      </c>
      <c r="C96" s="59" t="s">
        <v>414</v>
      </c>
      <c r="D96" s="50" t="s">
        <v>287</v>
      </c>
      <c r="E96" s="68" t="s">
        <v>128</v>
      </c>
      <c r="F96" s="68" t="s">
        <v>128</v>
      </c>
      <c r="G96" s="89">
        <v>107</v>
      </c>
      <c r="H96" s="89">
        <v>51</v>
      </c>
      <c r="I96" s="63">
        <v>264.05799999999999</v>
      </c>
      <c r="J96" s="86">
        <v>263.51100000000002</v>
      </c>
      <c r="K96" s="63">
        <v>262.73200000000003</v>
      </c>
      <c r="L96" s="86">
        <v>262.36099999999999</v>
      </c>
      <c r="M96" s="87">
        <v>57.09</v>
      </c>
      <c r="N96" s="52">
        <v>150</v>
      </c>
      <c r="O96" s="52">
        <f t="shared" si="31"/>
        <v>1.325999999999965</v>
      </c>
      <c r="P96" s="52">
        <f t="shared" si="32"/>
        <v>1.2379999999999995</v>
      </c>
      <c r="Q96" s="51">
        <f t="shared" si="33"/>
        <v>0.75</v>
      </c>
      <c r="R96" s="51">
        <f t="shared" si="34"/>
        <v>13.977772875000001</v>
      </c>
      <c r="S96" s="51">
        <f t="shared" si="35"/>
        <v>53.008064999999981</v>
      </c>
      <c r="T96" s="51">
        <f t="shared" si="36"/>
        <v>0</v>
      </c>
      <c r="U96" s="51">
        <f t="shared" si="37"/>
        <v>0</v>
      </c>
      <c r="V96" s="51">
        <f t="shared" si="38"/>
        <v>0</v>
      </c>
      <c r="W96" s="51">
        <f t="shared" si="39"/>
        <v>51.999712874999979</v>
      </c>
      <c r="X96" s="55">
        <f t="shared" si="40"/>
        <v>0</v>
      </c>
      <c r="Y96" s="55">
        <f t="shared" si="41"/>
        <v>0</v>
      </c>
      <c r="Z96" s="55">
        <f t="shared" si="42"/>
        <v>0</v>
      </c>
      <c r="AA96" s="51">
        <f t="shared" si="43"/>
        <v>71.362500000000011</v>
      </c>
      <c r="AB96" s="56" t="s">
        <v>226</v>
      </c>
      <c r="AC96" s="51">
        <f t="shared" si="44"/>
        <v>2.8545000000000003</v>
      </c>
      <c r="AD96" s="53">
        <f t="shared" si="10"/>
        <v>1</v>
      </c>
      <c r="AE96" s="53">
        <f t="shared" si="29"/>
        <v>0</v>
      </c>
      <c r="AF96" s="53">
        <f t="shared" si="30"/>
        <v>0</v>
      </c>
    </row>
    <row r="97" spans="1:32" ht="15" x14ac:dyDescent="0.25">
      <c r="A97" s="1">
        <v>1</v>
      </c>
      <c r="B97" s="54">
        <v>6</v>
      </c>
      <c r="C97" s="59" t="s">
        <v>424</v>
      </c>
      <c r="D97" s="50" t="s">
        <v>288</v>
      </c>
      <c r="E97" s="68" t="s">
        <v>128</v>
      </c>
      <c r="F97" s="68" t="s">
        <v>128</v>
      </c>
      <c r="G97" s="89">
        <v>108</v>
      </c>
      <c r="H97" s="89">
        <v>109</v>
      </c>
      <c r="I97" s="63">
        <v>265.64400000000001</v>
      </c>
      <c r="J97" s="63">
        <v>265.17</v>
      </c>
      <c r="K97" s="63">
        <v>264.49400000000003</v>
      </c>
      <c r="L97" s="63">
        <v>264.02</v>
      </c>
      <c r="M97" s="87">
        <v>58.14</v>
      </c>
      <c r="N97" s="52">
        <v>150</v>
      </c>
      <c r="O97" s="52">
        <f t="shared" si="31"/>
        <v>1.1499999999999773</v>
      </c>
      <c r="P97" s="52">
        <f t="shared" si="32"/>
        <v>1.1500000000000057</v>
      </c>
      <c r="Q97" s="51">
        <f t="shared" si="33"/>
        <v>0.75</v>
      </c>
      <c r="R97" s="51">
        <f t="shared" si="34"/>
        <v>14.234852250000003</v>
      </c>
      <c r="S97" s="51">
        <f t="shared" si="35"/>
        <v>50.145750000000255</v>
      </c>
      <c r="T97" s="51">
        <f t="shared" si="36"/>
        <v>0</v>
      </c>
      <c r="U97" s="51">
        <f t="shared" si="37"/>
        <v>0</v>
      </c>
      <c r="V97" s="51">
        <f t="shared" si="38"/>
        <v>0</v>
      </c>
      <c r="W97" s="51">
        <f t="shared" si="39"/>
        <v>49.118852250000252</v>
      </c>
      <c r="X97" s="55">
        <f t="shared" si="40"/>
        <v>0</v>
      </c>
      <c r="Y97" s="55">
        <f t="shared" si="41"/>
        <v>0</v>
      </c>
      <c r="Z97" s="55">
        <f t="shared" si="42"/>
        <v>0</v>
      </c>
      <c r="AA97" s="51">
        <f t="shared" si="43"/>
        <v>72.674999999999997</v>
      </c>
      <c r="AB97" s="56" t="s">
        <v>226</v>
      </c>
      <c r="AC97" s="51">
        <f t="shared" si="44"/>
        <v>2.907</v>
      </c>
      <c r="AD97" s="53">
        <f t="shared" si="10"/>
        <v>1</v>
      </c>
      <c r="AE97" s="53">
        <f t="shared" si="29"/>
        <v>0</v>
      </c>
      <c r="AF97" s="53">
        <f t="shared" si="30"/>
        <v>0</v>
      </c>
    </row>
    <row r="98" spans="1:32" ht="15" x14ac:dyDescent="0.25">
      <c r="A98" s="1">
        <v>1</v>
      </c>
      <c r="B98" s="54">
        <v>6</v>
      </c>
      <c r="C98" s="59" t="s">
        <v>424</v>
      </c>
      <c r="D98" s="50" t="s">
        <v>289</v>
      </c>
      <c r="E98" s="68" t="s">
        <v>128</v>
      </c>
      <c r="F98" s="68" t="s">
        <v>128</v>
      </c>
      <c r="G98" s="89">
        <v>109</v>
      </c>
      <c r="H98" s="89">
        <v>110</v>
      </c>
      <c r="I98" s="63">
        <v>265.17</v>
      </c>
      <c r="J98" s="63">
        <v>264.60000000000002</v>
      </c>
      <c r="K98" s="63">
        <v>264.02</v>
      </c>
      <c r="L98" s="63">
        <v>263.45</v>
      </c>
      <c r="M98" s="87">
        <v>52.73</v>
      </c>
      <c r="N98" s="52">
        <v>150</v>
      </c>
      <c r="O98" s="52">
        <f t="shared" si="31"/>
        <v>1.1500000000000341</v>
      </c>
      <c r="P98" s="52">
        <f t="shared" si="32"/>
        <v>1.1500000000000341</v>
      </c>
      <c r="Q98" s="51">
        <f t="shared" si="33"/>
        <v>0.75</v>
      </c>
      <c r="R98" s="51">
        <f t="shared" si="34"/>
        <v>12.910281375</v>
      </c>
      <c r="S98" s="51">
        <f t="shared" si="35"/>
        <v>45.479625000001349</v>
      </c>
      <c r="T98" s="51">
        <f t="shared" si="36"/>
        <v>0</v>
      </c>
      <c r="U98" s="51">
        <f t="shared" si="37"/>
        <v>0</v>
      </c>
      <c r="V98" s="51">
        <f t="shared" si="38"/>
        <v>0</v>
      </c>
      <c r="W98" s="51">
        <f t="shared" si="39"/>
        <v>44.548281375001352</v>
      </c>
      <c r="X98" s="55">
        <f t="shared" si="40"/>
        <v>0</v>
      </c>
      <c r="Y98" s="55">
        <f t="shared" si="41"/>
        <v>0</v>
      </c>
      <c r="Z98" s="55">
        <f t="shared" si="42"/>
        <v>0</v>
      </c>
      <c r="AA98" s="51">
        <f t="shared" si="43"/>
        <v>65.912499999999994</v>
      </c>
      <c r="AB98" s="56" t="s">
        <v>226</v>
      </c>
      <c r="AC98" s="51">
        <f t="shared" si="44"/>
        <v>2.6364999999999998</v>
      </c>
      <c r="AD98" s="53">
        <f t="shared" si="10"/>
        <v>1</v>
      </c>
      <c r="AE98" s="53">
        <f t="shared" si="29"/>
        <v>0</v>
      </c>
      <c r="AF98" s="53">
        <f t="shared" si="30"/>
        <v>0</v>
      </c>
    </row>
    <row r="99" spans="1:32" ht="15" x14ac:dyDescent="0.25">
      <c r="A99" s="1">
        <v>1</v>
      </c>
      <c r="B99" s="54">
        <v>6</v>
      </c>
      <c r="C99" s="59" t="s">
        <v>424</v>
      </c>
      <c r="D99" s="50" t="s">
        <v>290</v>
      </c>
      <c r="E99" s="68" t="s">
        <v>128</v>
      </c>
      <c r="F99" s="68" t="s">
        <v>128</v>
      </c>
      <c r="G99" s="89">
        <v>110</v>
      </c>
      <c r="H99" s="89">
        <v>51</v>
      </c>
      <c r="I99" s="63">
        <v>264.60000000000002</v>
      </c>
      <c r="J99" s="86">
        <v>263.51100000000002</v>
      </c>
      <c r="K99" s="63">
        <v>263.45</v>
      </c>
      <c r="L99" s="86">
        <v>262.36099999999999</v>
      </c>
      <c r="M99" s="87">
        <v>79.819999999999993</v>
      </c>
      <c r="N99" s="52">
        <v>150</v>
      </c>
      <c r="O99" s="52">
        <f t="shared" si="31"/>
        <v>1.1500000000000341</v>
      </c>
      <c r="P99" s="52">
        <f t="shared" si="32"/>
        <v>1.1500000000000341</v>
      </c>
      <c r="Q99" s="51">
        <f t="shared" si="33"/>
        <v>0.75</v>
      </c>
      <c r="R99" s="51">
        <f t="shared" si="34"/>
        <v>19.54292925</v>
      </c>
      <c r="S99" s="51">
        <f t="shared" si="35"/>
        <v>68.844750000002037</v>
      </c>
      <c r="T99" s="51">
        <f t="shared" si="36"/>
        <v>0</v>
      </c>
      <c r="U99" s="51">
        <f t="shared" si="37"/>
        <v>0</v>
      </c>
      <c r="V99" s="51">
        <f t="shared" si="38"/>
        <v>0</v>
      </c>
      <c r="W99" s="51">
        <f t="shared" si="39"/>
        <v>67.434929250002043</v>
      </c>
      <c r="X99" s="55">
        <f t="shared" si="40"/>
        <v>0</v>
      </c>
      <c r="Y99" s="55">
        <f t="shared" si="41"/>
        <v>0</v>
      </c>
      <c r="Z99" s="55">
        <f t="shared" si="42"/>
        <v>0</v>
      </c>
      <c r="AA99" s="51">
        <f t="shared" si="43"/>
        <v>99.774999999999991</v>
      </c>
      <c r="AB99" s="56" t="s">
        <v>226</v>
      </c>
      <c r="AC99" s="51">
        <f t="shared" si="44"/>
        <v>3.9909999999999997</v>
      </c>
      <c r="AD99" s="53">
        <f t="shared" si="10"/>
        <v>1</v>
      </c>
      <c r="AE99" s="53">
        <f t="shared" si="29"/>
        <v>0</v>
      </c>
      <c r="AF99" s="53">
        <f t="shared" si="30"/>
        <v>0</v>
      </c>
    </row>
    <row r="100" spans="1:32" ht="15" x14ac:dyDescent="0.25">
      <c r="A100" s="1">
        <v>1</v>
      </c>
      <c r="B100" s="54">
        <v>6</v>
      </c>
      <c r="C100" s="59" t="s">
        <v>415</v>
      </c>
      <c r="D100" s="50" t="s">
        <v>291</v>
      </c>
      <c r="E100" s="68" t="s">
        <v>41</v>
      </c>
      <c r="F100" s="68" t="s">
        <v>128</v>
      </c>
      <c r="G100" s="89">
        <v>113</v>
      </c>
      <c r="H100" s="89">
        <v>114</v>
      </c>
      <c r="I100" s="63">
        <v>265.44600000000003</v>
      </c>
      <c r="J100" s="63">
        <v>264.065</v>
      </c>
      <c r="K100" s="63">
        <v>264.29599999999999</v>
      </c>
      <c r="L100" s="63">
        <v>262.91500000000002</v>
      </c>
      <c r="M100" s="87">
        <v>71.31</v>
      </c>
      <c r="N100" s="52">
        <v>150</v>
      </c>
      <c r="O100" s="52">
        <f t="shared" si="31"/>
        <v>1.1500000000000341</v>
      </c>
      <c r="P100" s="52">
        <f t="shared" si="32"/>
        <v>1.1500000000000057</v>
      </c>
      <c r="Q100" s="51">
        <f t="shared" si="33"/>
        <v>0.75</v>
      </c>
      <c r="R100" s="51">
        <f t="shared" si="34"/>
        <v>17.459362124999998</v>
      </c>
      <c r="S100" s="51">
        <f t="shared" si="35"/>
        <v>61.504875000000304</v>
      </c>
      <c r="T100" s="51">
        <f t="shared" si="36"/>
        <v>0</v>
      </c>
      <c r="U100" s="51">
        <f t="shared" si="37"/>
        <v>0</v>
      </c>
      <c r="V100" s="51">
        <f t="shared" si="38"/>
        <v>0</v>
      </c>
      <c r="W100" s="51">
        <f t="shared" si="39"/>
        <v>60.245362125000305</v>
      </c>
      <c r="X100" s="55">
        <f t="shared" si="40"/>
        <v>0</v>
      </c>
      <c r="Y100" s="55">
        <f t="shared" si="41"/>
        <v>0</v>
      </c>
      <c r="Z100" s="55">
        <f t="shared" si="42"/>
        <v>0</v>
      </c>
      <c r="AA100" s="51">
        <f t="shared" si="43"/>
        <v>89.137500000000003</v>
      </c>
      <c r="AB100" s="56" t="s">
        <v>226</v>
      </c>
      <c r="AC100" s="51">
        <f t="shared" si="44"/>
        <v>3.5655000000000001</v>
      </c>
      <c r="AD100" s="53">
        <f t="shared" si="10"/>
        <v>0</v>
      </c>
      <c r="AE100" s="53">
        <f t="shared" si="29"/>
        <v>0</v>
      </c>
      <c r="AF100" s="53">
        <f t="shared" si="30"/>
        <v>1</v>
      </c>
    </row>
    <row r="101" spans="1:32" ht="15" x14ac:dyDescent="0.25">
      <c r="A101" s="1">
        <v>1</v>
      </c>
      <c r="B101" s="54">
        <v>6</v>
      </c>
      <c r="C101" s="59" t="s">
        <v>415</v>
      </c>
      <c r="D101" s="50" t="s">
        <v>292</v>
      </c>
      <c r="E101" s="68" t="s">
        <v>128</v>
      </c>
      <c r="F101" s="68" t="s">
        <v>128</v>
      </c>
      <c r="G101" s="89">
        <v>114</v>
      </c>
      <c r="H101" s="89">
        <v>57</v>
      </c>
      <c r="I101" s="63">
        <v>264.065</v>
      </c>
      <c r="J101" s="86">
        <v>262.834</v>
      </c>
      <c r="K101" s="63">
        <v>262.91500000000002</v>
      </c>
      <c r="L101" s="86">
        <v>261.68400000000003</v>
      </c>
      <c r="M101" s="88">
        <v>80.599999999999994</v>
      </c>
      <c r="N101" s="52">
        <v>150</v>
      </c>
      <c r="O101" s="52">
        <f t="shared" si="31"/>
        <v>1.1499999999999773</v>
      </c>
      <c r="P101" s="52">
        <f t="shared" si="32"/>
        <v>1.1499999999999773</v>
      </c>
      <c r="Q101" s="51">
        <f t="shared" si="33"/>
        <v>0.75</v>
      </c>
      <c r="R101" s="51">
        <f t="shared" si="34"/>
        <v>19.733902499999999</v>
      </c>
      <c r="S101" s="51">
        <f t="shared" si="35"/>
        <v>69.51749999999862</v>
      </c>
      <c r="T101" s="51">
        <f t="shared" si="36"/>
        <v>0</v>
      </c>
      <c r="U101" s="51">
        <f t="shared" si="37"/>
        <v>0</v>
      </c>
      <c r="V101" s="51">
        <f t="shared" si="38"/>
        <v>0</v>
      </c>
      <c r="W101" s="51">
        <f t="shared" si="39"/>
        <v>68.09390249999862</v>
      </c>
      <c r="X101" s="55">
        <f t="shared" si="40"/>
        <v>0</v>
      </c>
      <c r="Y101" s="55">
        <f t="shared" si="41"/>
        <v>0</v>
      </c>
      <c r="Z101" s="55">
        <f t="shared" si="42"/>
        <v>0</v>
      </c>
      <c r="AA101" s="51">
        <f t="shared" si="43"/>
        <v>100.75</v>
      </c>
      <c r="AB101" s="56" t="s">
        <v>226</v>
      </c>
      <c r="AC101" s="51">
        <f t="shared" si="44"/>
        <v>4.03</v>
      </c>
      <c r="AD101" s="53">
        <f t="shared" si="10"/>
        <v>1</v>
      </c>
      <c r="AE101" s="53">
        <f t="shared" si="29"/>
        <v>0</v>
      </c>
      <c r="AF101" s="53">
        <f t="shared" si="30"/>
        <v>0</v>
      </c>
    </row>
    <row r="102" spans="1:32" ht="15" x14ac:dyDescent="0.25">
      <c r="A102" s="1">
        <v>1</v>
      </c>
      <c r="B102" s="54">
        <v>6</v>
      </c>
      <c r="C102" s="59" t="s">
        <v>425</v>
      </c>
      <c r="D102" s="50" t="s">
        <v>293</v>
      </c>
      <c r="E102" s="68" t="s">
        <v>128</v>
      </c>
      <c r="F102" s="68" t="s">
        <v>128</v>
      </c>
      <c r="G102" s="89">
        <v>115</v>
      </c>
      <c r="H102" s="89">
        <v>116</v>
      </c>
      <c r="I102" s="63">
        <v>262.62</v>
      </c>
      <c r="J102" s="63">
        <v>262.62</v>
      </c>
      <c r="K102" s="63">
        <v>261.47000000000003</v>
      </c>
      <c r="L102" s="63">
        <v>261.13200000000001</v>
      </c>
      <c r="M102" s="87">
        <v>67.62</v>
      </c>
      <c r="N102" s="52">
        <v>150</v>
      </c>
      <c r="O102" s="52">
        <f t="shared" si="31"/>
        <v>1.1499999999999773</v>
      </c>
      <c r="P102" s="52">
        <f t="shared" si="32"/>
        <v>1.3189999999999884</v>
      </c>
      <c r="Q102" s="51">
        <f t="shared" si="33"/>
        <v>0.75</v>
      </c>
      <c r="R102" s="51">
        <f t="shared" si="34"/>
        <v>16.55591175</v>
      </c>
      <c r="S102" s="51">
        <f t="shared" si="35"/>
        <v>66.893084999999417</v>
      </c>
      <c r="T102" s="51">
        <f t="shared" si="36"/>
        <v>0</v>
      </c>
      <c r="U102" s="51">
        <f t="shared" si="37"/>
        <v>0</v>
      </c>
      <c r="V102" s="51">
        <f t="shared" si="38"/>
        <v>0</v>
      </c>
      <c r="W102" s="51">
        <f t="shared" si="39"/>
        <v>65.698746749999415</v>
      </c>
      <c r="X102" s="55">
        <f t="shared" si="40"/>
        <v>178.38155999999844</v>
      </c>
      <c r="Y102" s="55">
        <f t="shared" si="41"/>
        <v>0</v>
      </c>
      <c r="Z102" s="55">
        <f t="shared" si="42"/>
        <v>0</v>
      </c>
      <c r="AA102" s="51">
        <f t="shared" si="43"/>
        <v>84.525000000000006</v>
      </c>
      <c r="AB102" s="56" t="s">
        <v>226</v>
      </c>
      <c r="AC102" s="51">
        <f t="shared" si="44"/>
        <v>3.3810000000000002</v>
      </c>
      <c r="AD102" s="53">
        <f t="shared" si="10"/>
        <v>1</v>
      </c>
      <c r="AE102" s="53">
        <f t="shared" si="29"/>
        <v>0</v>
      </c>
      <c r="AF102" s="53">
        <f t="shared" si="30"/>
        <v>0</v>
      </c>
    </row>
    <row r="103" spans="1:32" ht="15" x14ac:dyDescent="0.25">
      <c r="A103" s="1">
        <v>1</v>
      </c>
      <c r="B103" s="54">
        <v>6</v>
      </c>
      <c r="C103" s="59" t="s">
        <v>425</v>
      </c>
      <c r="D103" s="50" t="s">
        <v>241</v>
      </c>
      <c r="E103" s="68" t="s">
        <v>128</v>
      </c>
      <c r="F103" s="68" t="s">
        <v>128</v>
      </c>
      <c r="G103" s="89">
        <v>116</v>
      </c>
      <c r="H103" s="89">
        <v>117</v>
      </c>
      <c r="I103" s="63">
        <v>262.62</v>
      </c>
      <c r="J103" s="63">
        <v>261.54599999999999</v>
      </c>
      <c r="K103" s="63">
        <v>261.13200000000001</v>
      </c>
      <c r="L103" s="63">
        <v>260.39600000000002</v>
      </c>
      <c r="M103" s="87">
        <v>73.27</v>
      </c>
      <c r="N103" s="52">
        <v>150</v>
      </c>
      <c r="O103" s="52">
        <f t="shared" si="31"/>
        <v>1.4879999999999995</v>
      </c>
      <c r="P103" s="52">
        <f t="shared" si="32"/>
        <v>1.3189999999999884</v>
      </c>
      <c r="Q103" s="51">
        <f t="shared" si="33"/>
        <v>0.75</v>
      </c>
      <c r="R103" s="51">
        <f t="shared" si="34"/>
        <v>17.939243625</v>
      </c>
      <c r="S103" s="51">
        <f t="shared" si="35"/>
        <v>72.482347499999364</v>
      </c>
      <c r="T103" s="51">
        <f t="shared" si="36"/>
        <v>0</v>
      </c>
      <c r="U103" s="51">
        <f t="shared" si="37"/>
        <v>0</v>
      </c>
      <c r="V103" s="51">
        <f t="shared" si="38"/>
        <v>0</v>
      </c>
      <c r="W103" s="51">
        <f t="shared" si="39"/>
        <v>71.188216124999357</v>
      </c>
      <c r="X103" s="55">
        <f t="shared" si="40"/>
        <v>193.28625999999829</v>
      </c>
      <c r="Y103" s="55">
        <f t="shared" si="41"/>
        <v>0</v>
      </c>
      <c r="Z103" s="55">
        <f t="shared" si="42"/>
        <v>0</v>
      </c>
      <c r="AA103" s="51">
        <f t="shared" si="43"/>
        <v>91.587499999999991</v>
      </c>
      <c r="AB103" s="56" t="s">
        <v>226</v>
      </c>
      <c r="AC103" s="51">
        <f t="shared" si="44"/>
        <v>3.6635</v>
      </c>
      <c r="AD103" s="53">
        <f t="shared" si="10"/>
        <v>1</v>
      </c>
      <c r="AE103" s="53">
        <f t="shared" si="29"/>
        <v>0</v>
      </c>
      <c r="AF103" s="53">
        <f t="shared" si="30"/>
        <v>0</v>
      </c>
    </row>
    <row r="104" spans="1:32" ht="15" x14ac:dyDescent="0.25">
      <c r="A104" s="1">
        <v>1</v>
      </c>
      <c r="B104" s="54">
        <v>6</v>
      </c>
      <c r="C104" s="59" t="s">
        <v>425</v>
      </c>
      <c r="D104" s="50" t="s">
        <v>190</v>
      </c>
      <c r="E104" s="68" t="s">
        <v>128</v>
      </c>
      <c r="F104" s="68" t="s">
        <v>128</v>
      </c>
      <c r="G104" s="89">
        <v>117</v>
      </c>
      <c r="H104" s="89">
        <v>118</v>
      </c>
      <c r="I104" s="63">
        <v>261.54599999999999</v>
      </c>
      <c r="J104" s="63">
        <v>260.36799999999999</v>
      </c>
      <c r="K104" s="63">
        <v>260.39600000000002</v>
      </c>
      <c r="L104" s="63">
        <v>259.21800000000002</v>
      </c>
      <c r="M104" s="87">
        <v>87.21</v>
      </c>
      <c r="N104" s="52">
        <v>150</v>
      </c>
      <c r="O104" s="52">
        <f t="shared" si="31"/>
        <v>1.1499999999999773</v>
      </c>
      <c r="P104" s="52">
        <f t="shared" si="32"/>
        <v>1.1499999999999773</v>
      </c>
      <c r="Q104" s="51">
        <f t="shared" si="33"/>
        <v>0.75</v>
      </c>
      <c r="R104" s="51">
        <f t="shared" si="34"/>
        <v>21.352278374999997</v>
      </c>
      <c r="S104" s="51">
        <f t="shared" si="35"/>
        <v>75.218624999998511</v>
      </c>
      <c r="T104" s="51">
        <f t="shared" si="36"/>
        <v>0</v>
      </c>
      <c r="U104" s="51">
        <f t="shared" si="37"/>
        <v>0</v>
      </c>
      <c r="V104" s="51">
        <f t="shared" si="38"/>
        <v>0</v>
      </c>
      <c r="W104" s="51">
        <f t="shared" si="39"/>
        <v>73.678278374998513</v>
      </c>
      <c r="X104" s="55">
        <f t="shared" si="40"/>
        <v>0</v>
      </c>
      <c r="Y104" s="55">
        <f t="shared" si="41"/>
        <v>0</v>
      </c>
      <c r="Z104" s="55">
        <f t="shared" si="42"/>
        <v>0</v>
      </c>
      <c r="AA104" s="51">
        <f t="shared" si="43"/>
        <v>109.01249999999999</v>
      </c>
      <c r="AB104" s="56" t="s">
        <v>226</v>
      </c>
      <c r="AC104" s="51">
        <f t="shared" si="44"/>
        <v>4.3605</v>
      </c>
      <c r="AD104" s="53">
        <f t="shared" si="10"/>
        <v>1</v>
      </c>
      <c r="AE104" s="53">
        <f t="shared" si="29"/>
        <v>0</v>
      </c>
      <c r="AF104" s="53">
        <f t="shared" si="30"/>
        <v>0</v>
      </c>
    </row>
    <row r="105" spans="1:32" ht="15" x14ac:dyDescent="0.25">
      <c r="A105" s="1">
        <v>1</v>
      </c>
      <c r="B105" s="54">
        <v>6</v>
      </c>
      <c r="C105" s="59" t="s">
        <v>413</v>
      </c>
      <c r="D105" s="50" t="s">
        <v>191</v>
      </c>
      <c r="E105" s="68" t="s">
        <v>128</v>
      </c>
      <c r="F105" s="68" t="s">
        <v>128</v>
      </c>
      <c r="G105" s="89">
        <v>118</v>
      </c>
      <c r="H105" s="89">
        <v>54</v>
      </c>
      <c r="I105" s="63">
        <v>260.36799999999999</v>
      </c>
      <c r="J105" s="86">
        <v>260.90800000000002</v>
      </c>
      <c r="K105" s="63">
        <v>259.21800000000002</v>
      </c>
      <c r="L105" s="86">
        <v>258.81599999999997</v>
      </c>
      <c r="M105" s="87">
        <v>80.48</v>
      </c>
      <c r="N105" s="52">
        <v>150</v>
      </c>
      <c r="O105" s="52">
        <f t="shared" si="31"/>
        <v>1.1999999999999773</v>
      </c>
      <c r="P105" s="52">
        <f t="shared" si="32"/>
        <v>1.6710000000000094</v>
      </c>
      <c r="Q105" s="51">
        <f t="shared" si="33"/>
        <v>0.85</v>
      </c>
      <c r="R105" s="51">
        <f t="shared" si="34"/>
        <v>22.521322000000001</v>
      </c>
      <c r="S105" s="51">
        <f t="shared" si="35"/>
        <v>102.61199999999999</v>
      </c>
      <c r="T105" s="51">
        <f t="shared" si="36"/>
        <v>11.697768000000639</v>
      </c>
      <c r="U105" s="51">
        <f t="shared" si="37"/>
        <v>0</v>
      </c>
      <c r="V105" s="51">
        <f t="shared" si="38"/>
        <v>0</v>
      </c>
      <c r="W105" s="51">
        <f t="shared" si="39"/>
        <v>112.88829000000064</v>
      </c>
      <c r="X105" s="55">
        <f t="shared" si="40"/>
        <v>0</v>
      </c>
      <c r="Y105" s="55">
        <f t="shared" si="41"/>
        <v>268.96416000000153</v>
      </c>
      <c r="Z105" s="55">
        <f t="shared" si="42"/>
        <v>0</v>
      </c>
      <c r="AA105" s="51">
        <f t="shared" si="43"/>
        <v>108.64800000000001</v>
      </c>
      <c r="AB105" s="56" t="s">
        <v>158</v>
      </c>
      <c r="AC105" s="51">
        <f t="shared" si="44"/>
        <v>4.024</v>
      </c>
      <c r="AD105" s="53">
        <f t="shared" si="10"/>
        <v>1</v>
      </c>
      <c r="AE105" s="53">
        <f t="shared" si="29"/>
        <v>0</v>
      </c>
      <c r="AF105" s="53">
        <f t="shared" si="30"/>
        <v>0</v>
      </c>
    </row>
    <row r="106" spans="1:32" ht="15" x14ac:dyDescent="0.25">
      <c r="A106" s="1">
        <v>1</v>
      </c>
      <c r="B106" s="54">
        <v>6</v>
      </c>
      <c r="C106" s="59" t="s">
        <v>426</v>
      </c>
      <c r="D106" s="50" t="s">
        <v>235</v>
      </c>
      <c r="E106" s="68" t="s">
        <v>41</v>
      </c>
      <c r="F106" s="68" t="s">
        <v>128</v>
      </c>
      <c r="G106" s="89">
        <v>119</v>
      </c>
      <c r="H106" s="89">
        <v>120</v>
      </c>
      <c r="I106" s="63">
        <v>270.53800000000001</v>
      </c>
      <c r="J106" s="63">
        <v>270.27999999999997</v>
      </c>
      <c r="K106" s="63">
        <v>269.38799999999998</v>
      </c>
      <c r="L106" s="63">
        <v>269.13</v>
      </c>
      <c r="M106" s="87">
        <v>50.56</v>
      </c>
      <c r="N106" s="52">
        <v>150</v>
      </c>
      <c r="O106" s="52">
        <f t="shared" si="31"/>
        <v>1.1500000000000341</v>
      </c>
      <c r="P106" s="52">
        <f t="shared" si="32"/>
        <v>1.1500000000000057</v>
      </c>
      <c r="Q106" s="51">
        <f t="shared" si="33"/>
        <v>0.75</v>
      </c>
      <c r="R106" s="51">
        <f t="shared" si="34"/>
        <v>12.378983999999999</v>
      </c>
      <c r="S106" s="51">
        <f t="shared" si="35"/>
        <v>43.608000000000217</v>
      </c>
      <c r="T106" s="51">
        <f t="shared" si="36"/>
        <v>0</v>
      </c>
      <c r="U106" s="51">
        <f t="shared" si="37"/>
        <v>0</v>
      </c>
      <c r="V106" s="51">
        <f t="shared" si="38"/>
        <v>0</v>
      </c>
      <c r="W106" s="51">
        <f t="shared" si="39"/>
        <v>42.714984000000214</v>
      </c>
      <c r="X106" s="55">
        <f t="shared" si="40"/>
        <v>0</v>
      </c>
      <c r="Y106" s="55">
        <f t="shared" si="41"/>
        <v>0</v>
      </c>
      <c r="Z106" s="55">
        <f t="shared" si="42"/>
        <v>0</v>
      </c>
      <c r="AA106" s="51">
        <f t="shared" si="43"/>
        <v>63.2</v>
      </c>
      <c r="AB106" s="56" t="s">
        <v>226</v>
      </c>
      <c r="AC106" s="51">
        <f t="shared" si="44"/>
        <v>2.5280000000000005</v>
      </c>
      <c r="AD106" s="53">
        <f t="shared" si="10"/>
        <v>0</v>
      </c>
      <c r="AE106" s="53">
        <f t="shared" si="29"/>
        <v>0</v>
      </c>
      <c r="AF106" s="53">
        <f t="shared" si="30"/>
        <v>1</v>
      </c>
    </row>
    <row r="107" spans="1:32" ht="15" x14ac:dyDescent="0.25">
      <c r="A107" s="1">
        <v>1</v>
      </c>
      <c r="B107" s="54">
        <v>6</v>
      </c>
      <c r="C107" s="59" t="s">
        <v>426</v>
      </c>
      <c r="D107" s="50" t="s">
        <v>236</v>
      </c>
      <c r="E107" s="68" t="s">
        <v>128</v>
      </c>
      <c r="F107" s="68" t="s">
        <v>128</v>
      </c>
      <c r="G107" s="89">
        <v>120</v>
      </c>
      <c r="H107" s="89">
        <v>121</v>
      </c>
      <c r="I107" s="63">
        <v>270.27999999999997</v>
      </c>
      <c r="J107" s="63">
        <v>269.81200000000001</v>
      </c>
      <c r="K107" s="63">
        <v>269.13</v>
      </c>
      <c r="L107" s="63">
        <v>268.62900000000002</v>
      </c>
      <c r="M107" s="87">
        <v>83.02</v>
      </c>
      <c r="N107" s="52">
        <v>150</v>
      </c>
      <c r="O107" s="52">
        <f t="shared" si="31"/>
        <v>1.1499999999999773</v>
      </c>
      <c r="P107" s="52">
        <f t="shared" si="32"/>
        <v>1.166499999999985</v>
      </c>
      <c r="Q107" s="51">
        <f t="shared" si="33"/>
        <v>0.75</v>
      </c>
      <c r="R107" s="51">
        <f t="shared" si="34"/>
        <v>20.326409249999998</v>
      </c>
      <c r="S107" s="51">
        <f t="shared" si="35"/>
        <v>72.63212249999907</v>
      </c>
      <c r="T107" s="51">
        <f t="shared" si="36"/>
        <v>0</v>
      </c>
      <c r="U107" s="51">
        <f t="shared" si="37"/>
        <v>0</v>
      </c>
      <c r="V107" s="51">
        <f t="shared" si="38"/>
        <v>0</v>
      </c>
      <c r="W107" s="51">
        <f t="shared" si="39"/>
        <v>71.16578174999907</v>
      </c>
      <c r="X107" s="55">
        <f t="shared" si="40"/>
        <v>0</v>
      </c>
      <c r="Y107" s="55">
        <f t="shared" si="41"/>
        <v>0</v>
      </c>
      <c r="Z107" s="55">
        <f t="shared" si="42"/>
        <v>0</v>
      </c>
      <c r="AA107" s="51">
        <f t="shared" si="43"/>
        <v>103.77499999999999</v>
      </c>
      <c r="AB107" s="56" t="s">
        <v>226</v>
      </c>
      <c r="AC107" s="51">
        <f t="shared" si="44"/>
        <v>4.1509999999999998</v>
      </c>
      <c r="AD107" s="53">
        <f t="shared" si="10"/>
        <v>1</v>
      </c>
      <c r="AE107" s="53">
        <f t="shared" ref="AE107:AE138" si="45">IF($E107=$AE$10,1,0)</f>
        <v>0</v>
      </c>
      <c r="AF107" s="53">
        <f t="shared" ref="AF107:AF138" si="46">IF($E107=$AF$10,1,0)</f>
        <v>0</v>
      </c>
    </row>
    <row r="108" spans="1:32" ht="15" x14ac:dyDescent="0.25">
      <c r="A108" s="1">
        <v>1</v>
      </c>
      <c r="B108" s="54">
        <v>6</v>
      </c>
      <c r="C108" s="59" t="s">
        <v>427</v>
      </c>
      <c r="D108" s="50" t="s">
        <v>150</v>
      </c>
      <c r="E108" s="68" t="s">
        <v>128</v>
      </c>
      <c r="F108" s="68" t="s">
        <v>128</v>
      </c>
      <c r="G108" s="89">
        <v>121</v>
      </c>
      <c r="H108" s="89">
        <v>122</v>
      </c>
      <c r="I108" s="63">
        <v>269.81200000000001</v>
      </c>
      <c r="J108" s="63">
        <v>269.32</v>
      </c>
      <c r="K108" s="63">
        <v>268.62900000000002</v>
      </c>
      <c r="L108" s="63">
        <v>268.17</v>
      </c>
      <c r="M108" s="87">
        <v>58.06</v>
      </c>
      <c r="N108" s="52">
        <v>150</v>
      </c>
      <c r="O108" s="52">
        <f t="shared" ref="O108:O137" si="47">IF(AB108="paral",(I108-K108)+$O$11-0.1,IF(AB108="asf",(I108-K108)+$O$11-0.05,(I108-K108)+$O$11))</f>
        <v>1.1829999999999927</v>
      </c>
      <c r="P108" s="52">
        <f t="shared" ref="P108:P137" si="48">IF(AB108="paral",(((I108-K108)+(J108-L108))/2)+$P$11-0.1,IF(AB108="asf",(((I108-K108)+(J108-L108))/2)+$P$11-0.05,(((I108-K108)+(J108-L108))/2)+$P$11))</f>
        <v>1.166499999999985</v>
      </c>
      <c r="Q108" s="51">
        <f t="shared" si="33"/>
        <v>0.75</v>
      </c>
      <c r="R108" s="51">
        <f t="shared" si="34"/>
        <v>14.215265250000002</v>
      </c>
      <c r="S108" s="51">
        <f t="shared" si="35"/>
        <v>50.795242499999347</v>
      </c>
      <c r="T108" s="51">
        <f t="shared" si="36"/>
        <v>0</v>
      </c>
      <c r="U108" s="51">
        <f t="shared" si="37"/>
        <v>0</v>
      </c>
      <c r="V108" s="51">
        <f t="shared" si="38"/>
        <v>0</v>
      </c>
      <c r="W108" s="51">
        <f t="shared" si="39"/>
        <v>49.76975774999935</v>
      </c>
      <c r="X108" s="55">
        <f t="shared" si="40"/>
        <v>0</v>
      </c>
      <c r="Y108" s="55">
        <f t="shared" si="41"/>
        <v>0</v>
      </c>
      <c r="Z108" s="55">
        <f t="shared" si="42"/>
        <v>0</v>
      </c>
      <c r="AA108" s="51">
        <f t="shared" ref="AA108:AA137" si="49">(Q108+$AA$11)*M108</f>
        <v>72.575000000000003</v>
      </c>
      <c r="AB108" s="56" t="s">
        <v>226</v>
      </c>
      <c r="AC108" s="51">
        <f t="shared" ref="AC108:AC137" si="50">M108*$AC$11</f>
        <v>2.9030000000000005</v>
      </c>
      <c r="AD108" s="53">
        <f t="shared" si="10"/>
        <v>1</v>
      </c>
      <c r="AE108" s="53">
        <f t="shared" si="45"/>
        <v>0</v>
      </c>
      <c r="AF108" s="53">
        <f t="shared" si="46"/>
        <v>0</v>
      </c>
    </row>
    <row r="109" spans="1:32" ht="15" x14ac:dyDescent="0.25">
      <c r="A109" s="1">
        <v>1</v>
      </c>
      <c r="B109" s="54">
        <v>6</v>
      </c>
      <c r="C109" s="59" t="s">
        <v>428</v>
      </c>
      <c r="D109" s="50" t="s">
        <v>151</v>
      </c>
      <c r="E109" s="68" t="s">
        <v>128</v>
      </c>
      <c r="F109" s="68" t="s">
        <v>128</v>
      </c>
      <c r="G109" s="89">
        <v>122</v>
      </c>
      <c r="H109" s="89">
        <v>123</v>
      </c>
      <c r="I109" s="63">
        <v>269.32</v>
      </c>
      <c r="J109" s="86">
        <v>269.01100000000002</v>
      </c>
      <c r="K109" s="63">
        <v>268.17</v>
      </c>
      <c r="L109" s="86">
        <v>267.86099999999999</v>
      </c>
      <c r="M109" s="87">
        <v>55.29</v>
      </c>
      <c r="N109" s="52">
        <v>150</v>
      </c>
      <c r="O109" s="52">
        <f t="shared" si="47"/>
        <v>1.1499999999999773</v>
      </c>
      <c r="P109" s="52">
        <f t="shared" si="48"/>
        <v>1.1500000000000057</v>
      </c>
      <c r="Q109" s="51">
        <f t="shared" si="33"/>
        <v>0.75</v>
      </c>
      <c r="R109" s="51">
        <f t="shared" si="34"/>
        <v>13.537065374999999</v>
      </c>
      <c r="S109" s="51">
        <f t="shared" si="35"/>
        <v>47.687625000000239</v>
      </c>
      <c r="T109" s="51">
        <f t="shared" si="36"/>
        <v>0</v>
      </c>
      <c r="U109" s="51">
        <f t="shared" si="37"/>
        <v>0</v>
      </c>
      <c r="V109" s="51">
        <f t="shared" si="38"/>
        <v>0</v>
      </c>
      <c r="W109" s="51">
        <f t="shared" si="39"/>
        <v>46.711065375000238</v>
      </c>
      <c r="X109" s="55">
        <f t="shared" si="40"/>
        <v>0</v>
      </c>
      <c r="Y109" s="55">
        <f t="shared" si="41"/>
        <v>0</v>
      </c>
      <c r="Z109" s="55">
        <f t="shared" si="42"/>
        <v>0</v>
      </c>
      <c r="AA109" s="51">
        <f t="shared" si="49"/>
        <v>69.112499999999997</v>
      </c>
      <c r="AB109" s="56" t="s">
        <v>226</v>
      </c>
      <c r="AC109" s="51">
        <f t="shared" si="50"/>
        <v>2.7645</v>
      </c>
      <c r="AD109" s="53">
        <f t="shared" si="10"/>
        <v>1</v>
      </c>
      <c r="AE109" s="53">
        <f t="shared" si="45"/>
        <v>0</v>
      </c>
      <c r="AF109" s="53">
        <f t="shared" si="46"/>
        <v>0</v>
      </c>
    </row>
    <row r="110" spans="1:32" ht="15" x14ac:dyDescent="0.25">
      <c r="A110" s="1">
        <v>1</v>
      </c>
      <c r="B110" s="54">
        <v>6</v>
      </c>
      <c r="C110" s="59" t="s">
        <v>420</v>
      </c>
      <c r="D110" s="50" t="s">
        <v>152</v>
      </c>
      <c r="E110" s="68" t="s">
        <v>41</v>
      </c>
      <c r="F110" s="68" t="s">
        <v>128</v>
      </c>
      <c r="G110" s="89">
        <v>123</v>
      </c>
      <c r="H110" s="89">
        <v>124</v>
      </c>
      <c r="I110" s="63">
        <v>269.85199999999998</v>
      </c>
      <c r="J110" s="63">
        <v>269.64299999999997</v>
      </c>
      <c r="K110" s="63">
        <v>268.702</v>
      </c>
      <c r="L110" s="63">
        <v>268.46300000000002</v>
      </c>
      <c r="M110" s="87">
        <v>47.86</v>
      </c>
      <c r="N110" s="52">
        <v>150</v>
      </c>
      <c r="O110" s="52">
        <f t="shared" si="47"/>
        <v>1.1499999999999773</v>
      </c>
      <c r="P110" s="52">
        <f t="shared" si="48"/>
        <v>1.1649999999999636</v>
      </c>
      <c r="Q110" s="51">
        <f t="shared" si="33"/>
        <v>0.75</v>
      </c>
      <c r="R110" s="51">
        <f t="shared" si="34"/>
        <v>11.71792275</v>
      </c>
      <c r="S110" s="51">
        <f t="shared" si="35"/>
        <v>41.817674999998687</v>
      </c>
      <c r="T110" s="51">
        <f t="shared" si="36"/>
        <v>0</v>
      </c>
      <c r="U110" s="51">
        <f t="shared" si="37"/>
        <v>0</v>
      </c>
      <c r="V110" s="51">
        <f t="shared" si="38"/>
        <v>0</v>
      </c>
      <c r="W110" s="51">
        <f t="shared" si="39"/>
        <v>40.97234774999869</v>
      </c>
      <c r="X110" s="55">
        <f t="shared" si="40"/>
        <v>0</v>
      </c>
      <c r="Y110" s="55">
        <f t="shared" si="41"/>
        <v>0</v>
      </c>
      <c r="Z110" s="55">
        <f t="shared" si="42"/>
        <v>0</v>
      </c>
      <c r="AA110" s="51">
        <f t="shared" si="49"/>
        <v>59.825000000000003</v>
      </c>
      <c r="AB110" s="56" t="s">
        <v>226</v>
      </c>
      <c r="AC110" s="51">
        <f t="shared" si="50"/>
        <v>2.3930000000000002</v>
      </c>
      <c r="AD110" s="53">
        <f t="shared" si="10"/>
        <v>0</v>
      </c>
      <c r="AE110" s="53">
        <f t="shared" si="45"/>
        <v>0</v>
      </c>
      <c r="AF110" s="53">
        <f t="shared" si="46"/>
        <v>1</v>
      </c>
    </row>
    <row r="111" spans="1:32" ht="15" x14ac:dyDescent="0.25">
      <c r="A111" s="1">
        <v>1</v>
      </c>
      <c r="B111" s="54">
        <v>6</v>
      </c>
      <c r="C111" s="59" t="s">
        <v>420</v>
      </c>
      <c r="D111" s="50" t="s">
        <v>153</v>
      </c>
      <c r="E111" s="68" t="s">
        <v>128</v>
      </c>
      <c r="F111" s="68" t="s">
        <v>128</v>
      </c>
      <c r="G111" s="89">
        <v>124</v>
      </c>
      <c r="H111" s="89">
        <v>122</v>
      </c>
      <c r="I111" s="63">
        <v>269.64299999999997</v>
      </c>
      <c r="J111" s="86">
        <v>269.32</v>
      </c>
      <c r="K111" s="63">
        <v>268.46300000000002</v>
      </c>
      <c r="L111" s="86">
        <v>268.17</v>
      </c>
      <c r="M111" s="87">
        <v>53.84</v>
      </c>
      <c r="N111" s="52">
        <v>150</v>
      </c>
      <c r="O111" s="52">
        <f t="shared" si="47"/>
        <v>1.17999999999995</v>
      </c>
      <c r="P111" s="52">
        <f t="shared" si="48"/>
        <v>1.1649999999999636</v>
      </c>
      <c r="Q111" s="51">
        <f t="shared" si="33"/>
        <v>0.75</v>
      </c>
      <c r="R111" s="51">
        <f t="shared" si="34"/>
        <v>13.182051000000001</v>
      </c>
      <c r="S111" s="51">
        <f t="shared" si="35"/>
        <v>47.042699999998533</v>
      </c>
      <c r="T111" s="51">
        <f t="shared" si="36"/>
        <v>0</v>
      </c>
      <c r="U111" s="51">
        <f t="shared" si="37"/>
        <v>0</v>
      </c>
      <c r="V111" s="51">
        <f t="shared" si="38"/>
        <v>0</v>
      </c>
      <c r="W111" s="51">
        <f t="shared" si="39"/>
        <v>46.091750999998531</v>
      </c>
      <c r="X111" s="55">
        <f t="shared" si="40"/>
        <v>0</v>
      </c>
      <c r="Y111" s="55">
        <f t="shared" si="41"/>
        <v>0</v>
      </c>
      <c r="Z111" s="55">
        <f t="shared" si="42"/>
        <v>0</v>
      </c>
      <c r="AA111" s="51">
        <f t="shared" si="49"/>
        <v>67.300000000000011</v>
      </c>
      <c r="AB111" s="56" t="s">
        <v>226</v>
      </c>
      <c r="AC111" s="51">
        <f t="shared" si="50"/>
        <v>2.6920000000000002</v>
      </c>
      <c r="AD111" s="53">
        <f t="shared" si="10"/>
        <v>1</v>
      </c>
      <c r="AE111" s="53">
        <f t="shared" si="45"/>
        <v>0</v>
      </c>
      <c r="AF111" s="53">
        <f t="shared" si="46"/>
        <v>0</v>
      </c>
    </row>
    <row r="112" spans="1:32" ht="15" x14ac:dyDescent="0.25">
      <c r="A112" s="1">
        <v>1</v>
      </c>
      <c r="B112" s="54">
        <v>6</v>
      </c>
      <c r="C112" s="59" t="s">
        <v>402</v>
      </c>
      <c r="D112" s="50" t="s">
        <v>196</v>
      </c>
      <c r="E112" s="68" t="s">
        <v>41</v>
      </c>
      <c r="F112" s="68" t="s">
        <v>128</v>
      </c>
      <c r="G112" s="89">
        <v>125</v>
      </c>
      <c r="H112" s="89">
        <v>126</v>
      </c>
      <c r="I112" s="63">
        <v>271.113</v>
      </c>
      <c r="J112" s="63">
        <v>270.79300000000001</v>
      </c>
      <c r="K112" s="63">
        <v>269.96300000000002</v>
      </c>
      <c r="L112" s="63">
        <v>269.64299999999997</v>
      </c>
      <c r="M112" s="87">
        <v>59.42</v>
      </c>
      <c r="N112" s="52">
        <v>150</v>
      </c>
      <c r="O112" s="52">
        <f t="shared" si="47"/>
        <v>1.1999999999999773</v>
      </c>
      <c r="P112" s="52">
        <f t="shared" si="48"/>
        <v>1.2000000000000057</v>
      </c>
      <c r="Q112" s="51">
        <f t="shared" si="33"/>
        <v>0.75</v>
      </c>
      <c r="R112" s="51">
        <f t="shared" si="34"/>
        <v>14.54824425</v>
      </c>
      <c r="S112" s="51">
        <f t="shared" si="35"/>
        <v>53.47800000000025</v>
      </c>
      <c r="T112" s="51">
        <f t="shared" si="36"/>
        <v>0</v>
      </c>
      <c r="U112" s="51">
        <f t="shared" si="37"/>
        <v>0</v>
      </c>
      <c r="V112" s="51">
        <f t="shared" si="38"/>
        <v>0</v>
      </c>
      <c r="W112" s="51">
        <f t="shared" si="39"/>
        <v>52.428494250000249</v>
      </c>
      <c r="X112" s="55">
        <f t="shared" si="40"/>
        <v>0</v>
      </c>
      <c r="Y112" s="55">
        <f t="shared" si="41"/>
        <v>0</v>
      </c>
      <c r="Z112" s="55">
        <f t="shared" si="42"/>
        <v>0</v>
      </c>
      <c r="AA112" s="51">
        <f t="shared" si="49"/>
        <v>74.275000000000006</v>
      </c>
      <c r="AB112" s="56" t="s">
        <v>158</v>
      </c>
      <c r="AC112" s="51">
        <f t="shared" si="50"/>
        <v>2.9710000000000001</v>
      </c>
      <c r="AD112" s="53">
        <f t="shared" si="10"/>
        <v>0</v>
      </c>
      <c r="AE112" s="53">
        <f t="shared" si="45"/>
        <v>0</v>
      </c>
      <c r="AF112" s="53">
        <f t="shared" si="46"/>
        <v>1</v>
      </c>
    </row>
    <row r="113" spans="1:32" ht="15" x14ac:dyDescent="0.25">
      <c r="A113" s="1">
        <v>1</v>
      </c>
      <c r="B113" s="54">
        <v>6</v>
      </c>
      <c r="C113" s="59" t="s">
        <v>402</v>
      </c>
      <c r="D113" s="50" t="s">
        <v>197</v>
      </c>
      <c r="E113" s="68" t="s">
        <v>128</v>
      </c>
      <c r="F113" s="68" t="s">
        <v>128</v>
      </c>
      <c r="G113" s="89">
        <v>126</v>
      </c>
      <c r="H113" s="89">
        <v>127</v>
      </c>
      <c r="I113" s="63">
        <v>270.79300000000001</v>
      </c>
      <c r="J113" s="63">
        <v>270.49</v>
      </c>
      <c r="K113" s="63">
        <v>269.64299999999997</v>
      </c>
      <c r="L113" s="63">
        <v>269.31700000000001</v>
      </c>
      <c r="M113" s="87">
        <v>65.260000000000005</v>
      </c>
      <c r="N113" s="52">
        <v>150</v>
      </c>
      <c r="O113" s="52">
        <f t="shared" si="47"/>
        <v>1.2000000000000342</v>
      </c>
      <c r="P113" s="52">
        <f t="shared" si="48"/>
        <v>1.211500000000018</v>
      </c>
      <c r="Q113" s="51">
        <f t="shared" si="33"/>
        <v>0.75</v>
      </c>
      <c r="R113" s="51">
        <f t="shared" si="34"/>
        <v>15.978095250000001</v>
      </c>
      <c r="S113" s="51">
        <f t="shared" si="35"/>
        <v>59.296867500000893</v>
      </c>
      <c r="T113" s="51">
        <f t="shared" si="36"/>
        <v>0</v>
      </c>
      <c r="U113" s="51">
        <f t="shared" si="37"/>
        <v>0</v>
      </c>
      <c r="V113" s="51">
        <f t="shared" si="38"/>
        <v>0</v>
      </c>
      <c r="W113" s="51">
        <f t="shared" si="39"/>
        <v>58.144212750000889</v>
      </c>
      <c r="X113" s="55">
        <f t="shared" si="40"/>
        <v>0</v>
      </c>
      <c r="Y113" s="55">
        <f t="shared" si="41"/>
        <v>0</v>
      </c>
      <c r="Z113" s="55">
        <f t="shared" si="42"/>
        <v>0</v>
      </c>
      <c r="AA113" s="51">
        <f t="shared" si="49"/>
        <v>81.575000000000003</v>
      </c>
      <c r="AB113" s="56" t="s">
        <v>158</v>
      </c>
      <c r="AC113" s="51">
        <f t="shared" si="50"/>
        <v>3.2630000000000003</v>
      </c>
      <c r="AD113" s="53">
        <f t="shared" si="10"/>
        <v>1</v>
      </c>
      <c r="AE113" s="53">
        <f t="shared" si="45"/>
        <v>0</v>
      </c>
      <c r="AF113" s="53">
        <f t="shared" si="46"/>
        <v>0</v>
      </c>
    </row>
    <row r="114" spans="1:32" ht="15" x14ac:dyDescent="0.25">
      <c r="A114" s="1">
        <v>1</v>
      </c>
      <c r="B114" s="54">
        <v>6</v>
      </c>
      <c r="C114" s="59" t="s">
        <v>402</v>
      </c>
      <c r="D114" s="50" t="s">
        <v>198</v>
      </c>
      <c r="E114" s="68" t="s">
        <v>128</v>
      </c>
      <c r="F114" s="68" t="s">
        <v>128</v>
      </c>
      <c r="G114" s="89">
        <v>127</v>
      </c>
      <c r="H114" s="89">
        <v>128</v>
      </c>
      <c r="I114" s="63">
        <v>270.49</v>
      </c>
      <c r="J114" s="63">
        <v>269.97800000000001</v>
      </c>
      <c r="K114" s="63">
        <v>269.31700000000001</v>
      </c>
      <c r="L114" s="63">
        <v>268.82799999999997</v>
      </c>
      <c r="M114" s="87">
        <v>60.38</v>
      </c>
      <c r="N114" s="52">
        <v>150</v>
      </c>
      <c r="O114" s="52">
        <f t="shared" si="47"/>
        <v>1.2230000000000019</v>
      </c>
      <c r="P114" s="52">
        <f t="shared" si="48"/>
        <v>1.211500000000018</v>
      </c>
      <c r="Q114" s="51">
        <f t="shared" si="33"/>
        <v>0.75</v>
      </c>
      <c r="R114" s="51">
        <f t="shared" si="34"/>
        <v>14.78328825</v>
      </c>
      <c r="S114" s="51">
        <f t="shared" si="35"/>
        <v>54.862777500000817</v>
      </c>
      <c r="T114" s="51">
        <f t="shared" si="36"/>
        <v>0</v>
      </c>
      <c r="U114" s="51">
        <f t="shared" si="37"/>
        <v>0</v>
      </c>
      <c r="V114" s="51">
        <f t="shared" si="38"/>
        <v>0</v>
      </c>
      <c r="W114" s="51">
        <f t="shared" si="39"/>
        <v>53.796315750000815</v>
      </c>
      <c r="X114" s="55">
        <f t="shared" si="40"/>
        <v>0</v>
      </c>
      <c r="Y114" s="55">
        <f t="shared" si="41"/>
        <v>0</v>
      </c>
      <c r="Z114" s="55">
        <f t="shared" si="42"/>
        <v>0</v>
      </c>
      <c r="AA114" s="51">
        <f t="shared" si="49"/>
        <v>75.475000000000009</v>
      </c>
      <c r="AB114" s="56" t="s">
        <v>158</v>
      </c>
      <c r="AC114" s="51">
        <f t="shared" si="50"/>
        <v>3.0190000000000001</v>
      </c>
      <c r="AD114" s="53">
        <f t="shared" si="10"/>
        <v>1</v>
      </c>
      <c r="AE114" s="53">
        <f t="shared" si="45"/>
        <v>0</v>
      </c>
      <c r="AF114" s="53">
        <f t="shared" si="46"/>
        <v>0</v>
      </c>
    </row>
    <row r="115" spans="1:32" ht="15" x14ac:dyDescent="0.25">
      <c r="A115" s="1">
        <v>1</v>
      </c>
      <c r="B115" s="54">
        <v>6</v>
      </c>
      <c r="C115" s="59" t="s">
        <v>402</v>
      </c>
      <c r="D115" s="50" t="s">
        <v>154</v>
      </c>
      <c r="E115" s="68" t="s">
        <v>128</v>
      </c>
      <c r="F115" s="68" t="s">
        <v>128</v>
      </c>
      <c r="G115" s="89">
        <v>128</v>
      </c>
      <c r="H115" s="89">
        <v>129</v>
      </c>
      <c r="I115" s="63">
        <v>269.97800000000001</v>
      </c>
      <c r="J115" s="63">
        <v>269.38</v>
      </c>
      <c r="K115" s="63">
        <v>268.82799999999997</v>
      </c>
      <c r="L115" s="63">
        <v>268.23</v>
      </c>
      <c r="M115" s="87">
        <v>74.03</v>
      </c>
      <c r="N115" s="52">
        <v>150</v>
      </c>
      <c r="O115" s="52">
        <f t="shared" si="47"/>
        <v>1.2000000000000342</v>
      </c>
      <c r="P115" s="52">
        <f t="shared" si="48"/>
        <v>1.2000000000000057</v>
      </c>
      <c r="Q115" s="51">
        <f t="shared" si="33"/>
        <v>0.75</v>
      </c>
      <c r="R115" s="51">
        <f t="shared" si="34"/>
        <v>18.125320125000002</v>
      </c>
      <c r="S115" s="51">
        <f t="shared" si="35"/>
        <v>66.627000000000322</v>
      </c>
      <c r="T115" s="51">
        <f t="shared" si="36"/>
        <v>0</v>
      </c>
      <c r="U115" s="51">
        <f t="shared" si="37"/>
        <v>0</v>
      </c>
      <c r="V115" s="51">
        <f t="shared" si="38"/>
        <v>0</v>
      </c>
      <c r="W115" s="51">
        <f t="shared" si="39"/>
        <v>65.319445125000328</v>
      </c>
      <c r="X115" s="55">
        <f t="shared" si="40"/>
        <v>0</v>
      </c>
      <c r="Y115" s="55">
        <f t="shared" si="41"/>
        <v>0</v>
      </c>
      <c r="Z115" s="55">
        <f t="shared" si="42"/>
        <v>0</v>
      </c>
      <c r="AA115" s="51">
        <f t="shared" si="49"/>
        <v>92.537499999999994</v>
      </c>
      <c r="AB115" s="56" t="s">
        <v>158</v>
      </c>
      <c r="AC115" s="51">
        <f t="shared" si="50"/>
        <v>3.7015000000000002</v>
      </c>
      <c r="AD115" s="53">
        <f t="shared" si="10"/>
        <v>1</v>
      </c>
      <c r="AE115" s="53">
        <f t="shared" si="45"/>
        <v>0</v>
      </c>
      <c r="AF115" s="53">
        <f t="shared" si="46"/>
        <v>0</v>
      </c>
    </row>
    <row r="116" spans="1:32" ht="15" x14ac:dyDescent="0.25">
      <c r="A116" s="1">
        <v>1</v>
      </c>
      <c r="B116" s="54">
        <v>6</v>
      </c>
      <c r="C116" s="59" t="s">
        <v>407</v>
      </c>
      <c r="D116" s="50" t="s">
        <v>294</v>
      </c>
      <c r="E116" s="68" t="s">
        <v>128</v>
      </c>
      <c r="F116" s="68" t="s">
        <v>128</v>
      </c>
      <c r="G116" s="89">
        <v>129</v>
      </c>
      <c r="H116" s="89">
        <v>130</v>
      </c>
      <c r="I116" s="63">
        <v>269.38</v>
      </c>
      <c r="J116" s="63">
        <v>269.31400000000002</v>
      </c>
      <c r="K116" s="63">
        <v>268.23</v>
      </c>
      <c r="L116" s="63">
        <v>267.995</v>
      </c>
      <c r="M116" s="87">
        <v>46.99</v>
      </c>
      <c r="N116" s="52">
        <v>150</v>
      </c>
      <c r="O116" s="52">
        <f t="shared" si="47"/>
        <v>1.1499999999999773</v>
      </c>
      <c r="P116" s="52">
        <f t="shared" si="48"/>
        <v>1.234499999999997</v>
      </c>
      <c r="Q116" s="51">
        <f t="shared" si="33"/>
        <v>0.75</v>
      </c>
      <c r="R116" s="51">
        <f t="shared" si="34"/>
        <v>11.504914124999999</v>
      </c>
      <c r="S116" s="51">
        <f t="shared" si="35"/>
        <v>43.506866249999895</v>
      </c>
      <c r="T116" s="51">
        <f t="shared" si="36"/>
        <v>0</v>
      </c>
      <c r="U116" s="51">
        <f t="shared" si="37"/>
        <v>0</v>
      </c>
      <c r="V116" s="51">
        <f t="shared" si="38"/>
        <v>0</v>
      </c>
      <c r="W116" s="51">
        <f t="shared" si="39"/>
        <v>42.676905374999897</v>
      </c>
      <c r="X116" s="55">
        <f t="shared" si="40"/>
        <v>0</v>
      </c>
      <c r="Y116" s="55">
        <f t="shared" si="41"/>
        <v>0</v>
      </c>
      <c r="Z116" s="55">
        <f t="shared" si="42"/>
        <v>0</v>
      </c>
      <c r="AA116" s="51">
        <f t="shared" si="49"/>
        <v>58.737500000000004</v>
      </c>
      <c r="AB116" s="56" t="s">
        <v>226</v>
      </c>
      <c r="AC116" s="51">
        <f t="shared" si="50"/>
        <v>2.3495000000000004</v>
      </c>
      <c r="AD116" s="53">
        <f t="shared" si="10"/>
        <v>1</v>
      </c>
      <c r="AE116" s="53">
        <f t="shared" si="45"/>
        <v>0</v>
      </c>
      <c r="AF116" s="53">
        <f t="shared" si="46"/>
        <v>0</v>
      </c>
    </row>
    <row r="117" spans="1:32" ht="15" x14ac:dyDescent="0.25">
      <c r="A117" s="1">
        <v>1</v>
      </c>
      <c r="B117" s="54">
        <v>6</v>
      </c>
      <c r="C117" s="59" t="s">
        <v>407</v>
      </c>
      <c r="D117" s="50" t="s">
        <v>140</v>
      </c>
      <c r="E117" s="68" t="s">
        <v>128</v>
      </c>
      <c r="F117" s="68" t="s">
        <v>128</v>
      </c>
      <c r="G117" s="89">
        <v>130</v>
      </c>
      <c r="H117" s="89">
        <v>131</v>
      </c>
      <c r="I117" s="63">
        <v>269.31400000000002</v>
      </c>
      <c r="J117" s="63">
        <v>268.81599999999997</v>
      </c>
      <c r="K117" s="63">
        <v>267.995</v>
      </c>
      <c r="L117" s="63">
        <v>267.536</v>
      </c>
      <c r="M117" s="87">
        <v>48.32</v>
      </c>
      <c r="N117" s="52">
        <v>150</v>
      </c>
      <c r="O117" s="52">
        <f t="shared" si="47"/>
        <v>1.3190000000000168</v>
      </c>
      <c r="P117" s="52">
        <f t="shared" si="48"/>
        <v>1.2994999999999948</v>
      </c>
      <c r="Q117" s="51">
        <f t="shared" si="33"/>
        <v>0.75</v>
      </c>
      <c r="R117" s="51">
        <f t="shared" si="34"/>
        <v>11.830548</v>
      </c>
      <c r="S117" s="51">
        <f t="shared" si="35"/>
        <v>47.093879999999814</v>
      </c>
      <c r="T117" s="51">
        <f t="shared" si="36"/>
        <v>0</v>
      </c>
      <c r="U117" s="51">
        <f t="shared" si="37"/>
        <v>0</v>
      </c>
      <c r="V117" s="51">
        <f t="shared" si="38"/>
        <v>0</v>
      </c>
      <c r="W117" s="51">
        <f t="shared" si="39"/>
        <v>46.240427999999817</v>
      </c>
      <c r="X117" s="55">
        <f t="shared" si="40"/>
        <v>125.58367999999949</v>
      </c>
      <c r="Y117" s="55">
        <f t="shared" si="41"/>
        <v>0</v>
      </c>
      <c r="Z117" s="55">
        <f t="shared" si="42"/>
        <v>0</v>
      </c>
      <c r="AA117" s="51">
        <f t="shared" si="49"/>
        <v>60.4</v>
      </c>
      <c r="AB117" s="56" t="s">
        <v>226</v>
      </c>
      <c r="AC117" s="51">
        <f t="shared" si="50"/>
        <v>2.4160000000000004</v>
      </c>
      <c r="AD117" s="53">
        <f t="shared" si="10"/>
        <v>1</v>
      </c>
      <c r="AE117" s="53">
        <f t="shared" si="45"/>
        <v>0</v>
      </c>
      <c r="AF117" s="53">
        <f t="shared" si="46"/>
        <v>0</v>
      </c>
    </row>
    <row r="118" spans="1:32" ht="15" x14ac:dyDescent="0.25">
      <c r="A118" s="1">
        <v>1</v>
      </c>
      <c r="B118" s="54">
        <v>6</v>
      </c>
      <c r="C118" s="59" t="s">
        <v>407</v>
      </c>
      <c r="D118" s="50" t="s">
        <v>141</v>
      </c>
      <c r="E118" s="68" t="s">
        <v>128</v>
      </c>
      <c r="F118" s="68" t="s">
        <v>128</v>
      </c>
      <c r="G118" s="89">
        <v>131</v>
      </c>
      <c r="H118" s="89">
        <v>16</v>
      </c>
      <c r="I118" s="63">
        <v>268.81599999999997</v>
      </c>
      <c r="J118" s="86">
        <v>267.76</v>
      </c>
      <c r="K118" s="63">
        <v>267.536</v>
      </c>
      <c r="L118" s="86">
        <v>266.61</v>
      </c>
      <c r="M118" s="87">
        <v>53.92</v>
      </c>
      <c r="N118" s="52">
        <v>150</v>
      </c>
      <c r="O118" s="52">
        <f t="shared" si="47"/>
        <v>1.2799999999999727</v>
      </c>
      <c r="P118" s="52">
        <f t="shared" si="48"/>
        <v>1.214999999999975</v>
      </c>
      <c r="Q118" s="51">
        <f t="shared" si="33"/>
        <v>0.75</v>
      </c>
      <c r="R118" s="51">
        <f t="shared" si="34"/>
        <v>13.201637999999999</v>
      </c>
      <c r="S118" s="51">
        <f t="shared" si="35"/>
        <v>49.134599999998983</v>
      </c>
      <c r="T118" s="51">
        <f t="shared" si="36"/>
        <v>0</v>
      </c>
      <c r="U118" s="51">
        <f t="shared" si="37"/>
        <v>0</v>
      </c>
      <c r="V118" s="51">
        <f t="shared" si="38"/>
        <v>0</v>
      </c>
      <c r="W118" s="51">
        <f t="shared" si="39"/>
        <v>48.182237999998982</v>
      </c>
      <c r="X118" s="55">
        <f t="shared" si="40"/>
        <v>0</v>
      </c>
      <c r="Y118" s="55">
        <f t="shared" si="41"/>
        <v>0</v>
      </c>
      <c r="Z118" s="55">
        <f t="shared" si="42"/>
        <v>0</v>
      </c>
      <c r="AA118" s="51">
        <f t="shared" si="49"/>
        <v>67.400000000000006</v>
      </c>
      <c r="AB118" s="56" t="s">
        <v>226</v>
      </c>
      <c r="AC118" s="51">
        <f t="shared" si="50"/>
        <v>2.6960000000000002</v>
      </c>
      <c r="AD118" s="53">
        <f t="shared" si="10"/>
        <v>1</v>
      </c>
      <c r="AE118" s="53">
        <f t="shared" si="45"/>
        <v>0</v>
      </c>
      <c r="AF118" s="53">
        <f t="shared" si="46"/>
        <v>0</v>
      </c>
    </row>
    <row r="119" spans="1:32" ht="15" x14ac:dyDescent="0.25">
      <c r="A119" s="1">
        <v>1</v>
      </c>
      <c r="B119" s="54">
        <v>6</v>
      </c>
      <c r="C119" s="59" t="s">
        <v>420</v>
      </c>
      <c r="D119" s="50" t="s">
        <v>295</v>
      </c>
      <c r="E119" s="68" t="s">
        <v>41</v>
      </c>
      <c r="F119" s="68" t="s">
        <v>128</v>
      </c>
      <c r="G119" s="89">
        <v>133</v>
      </c>
      <c r="H119" s="89">
        <v>132</v>
      </c>
      <c r="I119" s="63">
        <v>269.20499999999998</v>
      </c>
      <c r="J119" s="63">
        <v>269.00299999999999</v>
      </c>
      <c r="K119" s="63">
        <v>268.05500000000001</v>
      </c>
      <c r="L119" s="63">
        <v>267.80700000000002</v>
      </c>
      <c r="M119" s="87">
        <v>49.62</v>
      </c>
      <c r="N119" s="52">
        <v>150</v>
      </c>
      <c r="O119" s="52">
        <f t="shared" si="47"/>
        <v>1.1499999999999773</v>
      </c>
      <c r="P119" s="52">
        <f t="shared" si="48"/>
        <v>1.1729999999999734</v>
      </c>
      <c r="Q119" s="51">
        <f t="shared" si="33"/>
        <v>0.75</v>
      </c>
      <c r="R119" s="51">
        <f t="shared" si="34"/>
        <v>12.148836750000001</v>
      </c>
      <c r="S119" s="51">
        <f t="shared" si="35"/>
        <v>43.653194999999009</v>
      </c>
      <c r="T119" s="51">
        <f t="shared" si="36"/>
        <v>0</v>
      </c>
      <c r="U119" s="51">
        <f t="shared" si="37"/>
        <v>0</v>
      </c>
      <c r="V119" s="51">
        <f t="shared" si="38"/>
        <v>0</v>
      </c>
      <c r="W119" s="51">
        <f t="shared" si="39"/>
        <v>42.77678174999901</v>
      </c>
      <c r="X119" s="55">
        <f t="shared" si="40"/>
        <v>0</v>
      </c>
      <c r="Y119" s="55">
        <f t="shared" si="41"/>
        <v>0</v>
      </c>
      <c r="Z119" s="55">
        <f t="shared" si="42"/>
        <v>0</v>
      </c>
      <c r="AA119" s="51">
        <f t="shared" si="49"/>
        <v>62.024999999999999</v>
      </c>
      <c r="AB119" s="56" t="s">
        <v>226</v>
      </c>
      <c r="AC119" s="51">
        <f t="shared" si="50"/>
        <v>2.4809999999999999</v>
      </c>
      <c r="AD119" s="53">
        <f t="shared" si="10"/>
        <v>0</v>
      </c>
      <c r="AE119" s="53">
        <f t="shared" si="45"/>
        <v>0</v>
      </c>
      <c r="AF119" s="53">
        <f t="shared" si="46"/>
        <v>1</v>
      </c>
    </row>
    <row r="120" spans="1:32" ht="15" x14ac:dyDescent="0.25">
      <c r="A120" s="1">
        <v>1</v>
      </c>
      <c r="B120" s="54">
        <v>6</v>
      </c>
      <c r="C120" s="59" t="s">
        <v>420</v>
      </c>
      <c r="D120" s="50" t="s">
        <v>296</v>
      </c>
      <c r="E120" s="68" t="s">
        <v>128</v>
      </c>
      <c r="F120" s="68" t="s">
        <v>128</v>
      </c>
      <c r="G120" s="89">
        <v>132</v>
      </c>
      <c r="H120" s="89">
        <v>134</v>
      </c>
      <c r="I120" s="63">
        <v>269.00299999999999</v>
      </c>
      <c r="J120" s="86">
        <v>268.81599999999997</v>
      </c>
      <c r="K120" s="63">
        <v>267.80700000000002</v>
      </c>
      <c r="L120" s="86">
        <v>267.536</v>
      </c>
      <c r="M120" s="87">
        <v>54.25</v>
      </c>
      <c r="N120" s="52">
        <v>150</v>
      </c>
      <c r="O120" s="52">
        <f t="shared" si="47"/>
        <v>1.1959999999999695</v>
      </c>
      <c r="P120" s="52">
        <f t="shared" si="48"/>
        <v>1.2379999999999711</v>
      </c>
      <c r="Q120" s="51">
        <f t="shared" si="33"/>
        <v>0.75</v>
      </c>
      <c r="R120" s="51">
        <f t="shared" si="34"/>
        <v>13.282434375000001</v>
      </c>
      <c r="S120" s="51">
        <f t="shared" si="35"/>
        <v>50.371124999998827</v>
      </c>
      <c r="T120" s="51">
        <f t="shared" si="36"/>
        <v>0</v>
      </c>
      <c r="U120" s="51">
        <f t="shared" si="37"/>
        <v>0</v>
      </c>
      <c r="V120" s="51">
        <f t="shared" si="38"/>
        <v>0</v>
      </c>
      <c r="W120" s="51">
        <f t="shared" si="39"/>
        <v>49.412934374998827</v>
      </c>
      <c r="X120" s="55">
        <f t="shared" si="40"/>
        <v>0</v>
      </c>
      <c r="Y120" s="55">
        <f t="shared" si="41"/>
        <v>0</v>
      </c>
      <c r="Z120" s="55">
        <f t="shared" si="42"/>
        <v>0</v>
      </c>
      <c r="AA120" s="51">
        <f t="shared" si="49"/>
        <v>67.8125</v>
      </c>
      <c r="AB120" s="56" t="s">
        <v>226</v>
      </c>
      <c r="AC120" s="51">
        <f t="shared" si="50"/>
        <v>2.7125000000000004</v>
      </c>
      <c r="AD120" s="53">
        <f t="shared" si="10"/>
        <v>1</v>
      </c>
      <c r="AE120" s="53">
        <f t="shared" si="45"/>
        <v>0</v>
      </c>
      <c r="AF120" s="53">
        <f t="shared" si="46"/>
        <v>0</v>
      </c>
    </row>
    <row r="121" spans="1:32" ht="15" x14ac:dyDescent="0.25">
      <c r="A121" s="1">
        <v>1</v>
      </c>
      <c r="B121" s="54">
        <v>6</v>
      </c>
      <c r="C121" s="59" t="s">
        <v>403</v>
      </c>
      <c r="D121" s="50" t="s">
        <v>297</v>
      </c>
      <c r="E121" s="68" t="s">
        <v>41</v>
      </c>
      <c r="F121" s="68" t="s">
        <v>128</v>
      </c>
      <c r="G121" s="89">
        <v>134</v>
      </c>
      <c r="H121" s="89">
        <v>135</v>
      </c>
      <c r="I121" s="63">
        <v>269.77199999999999</v>
      </c>
      <c r="J121" s="63">
        <v>269.41500000000002</v>
      </c>
      <c r="K121" s="63">
        <v>268.62200000000001</v>
      </c>
      <c r="L121" s="63">
        <v>268.26499999999999</v>
      </c>
      <c r="M121" s="87">
        <v>54.44</v>
      </c>
      <c r="N121" s="52">
        <v>150</v>
      </c>
      <c r="O121" s="52">
        <f t="shared" si="47"/>
        <v>1.1499999999999773</v>
      </c>
      <c r="P121" s="52">
        <f t="shared" si="48"/>
        <v>1.1500000000000057</v>
      </c>
      <c r="Q121" s="51">
        <f t="shared" si="33"/>
        <v>0.75</v>
      </c>
      <c r="R121" s="51">
        <f t="shared" si="34"/>
        <v>13.328953500000001</v>
      </c>
      <c r="S121" s="51">
        <f t="shared" si="35"/>
        <v>46.95450000000023</v>
      </c>
      <c r="T121" s="51">
        <f t="shared" si="36"/>
        <v>0</v>
      </c>
      <c r="U121" s="51">
        <f t="shared" si="37"/>
        <v>0</v>
      </c>
      <c r="V121" s="51">
        <f t="shared" si="38"/>
        <v>0</v>
      </c>
      <c r="W121" s="51">
        <f t="shared" si="39"/>
        <v>45.992953500000233</v>
      </c>
      <c r="X121" s="55">
        <f t="shared" si="40"/>
        <v>0</v>
      </c>
      <c r="Y121" s="55">
        <f t="shared" si="41"/>
        <v>0</v>
      </c>
      <c r="Z121" s="55">
        <f t="shared" si="42"/>
        <v>0</v>
      </c>
      <c r="AA121" s="51">
        <f t="shared" si="49"/>
        <v>68.05</v>
      </c>
      <c r="AB121" s="56" t="s">
        <v>226</v>
      </c>
      <c r="AC121" s="51">
        <f t="shared" si="50"/>
        <v>2.722</v>
      </c>
      <c r="AD121" s="53">
        <f t="shared" si="10"/>
        <v>0</v>
      </c>
      <c r="AE121" s="53">
        <f t="shared" si="45"/>
        <v>0</v>
      </c>
      <c r="AF121" s="53">
        <f t="shared" si="46"/>
        <v>1</v>
      </c>
    </row>
    <row r="122" spans="1:32" ht="15" x14ac:dyDescent="0.25">
      <c r="A122" s="1">
        <v>1</v>
      </c>
      <c r="B122" s="54">
        <v>6</v>
      </c>
      <c r="C122" s="59" t="s">
        <v>403</v>
      </c>
      <c r="D122" s="50" t="s">
        <v>174</v>
      </c>
      <c r="E122" s="68" t="s">
        <v>128</v>
      </c>
      <c r="F122" s="68" t="s">
        <v>128</v>
      </c>
      <c r="G122" s="89">
        <v>135</v>
      </c>
      <c r="H122" s="89">
        <v>136</v>
      </c>
      <c r="I122" s="63">
        <v>269.41500000000002</v>
      </c>
      <c r="J122" s="63">
        <v>269.024</v>
      </c>
      <c r="K122" s="63">
        <v>268.26499999999999</v>
      </c>
      <c r="L122" s="63">
        <v>267.39499999999998</v>
      </c>
      <c r="M122" s="87">
        <v>83.99</v>
      </c>
      <c r="N122" s="52">
        <v>150</v>
      </c>
      <c r="O122" s="52">
        <f t="shared" si="47"/>
        <v>1.1500000000000341</v>
      </c>
      <c r="P122" s="52">
        <f t="shared" si="48"/>
        <v>1.3895000000000266</v>
      </c>
      <c r="Q122" s="51">
        <f t="shared" si="33"/>
        <v>0.75</v>
      </c>
      <c r="R122" s="51">
        <f t="shared" si="34"/>
        <v>20.563901625</v>
      </c>
      <c r="S122" s="51">
        <f t="shared" si="35"/>
        <v>87.528078750001669</v>
      </c>
      <c r="T122" s="51">
        <f t="shared" si="36"/>
        <v>0</v>
      </c>
      <c r="U122" s="51">
        <f t="shared" si="37"/>
        <v>0</v>
      </c>
      <c r="V122" s="51">
        <f t="shared" si="38"/>
        <v>0</v>
      </c>
      <c r="W122" s="51">
        <f t="shared" si="39"/>
        <v>86.044605375001666</v>
      </c>
      <c r="X122" s="55">
        <f t="shared" si="40"/>
        <v>233.40821000000446</v>
      </c>
      <c r="Y122" s="55">
        <f t="shared" si="41"/>
        <v>0</v>
      </c>
      <c r="Z122" s="55">
        <f t="shared" si="42"/>
        <v>0</v>
      </c>
      <c r="AA122" s="51">
        <f t="shared" si="49"/>
        <v>104.9875</v>
      </c>
      <c r="AB122" s="56" t="s">
        <v>226</v>
      </c>
      <c r="AC122" s="51">
        <f t="shared" si="50"/>
        <v>4.1994999999999996</v>
      </c>
      <c r="AD122" s="53">
        <f t="shared" si="10"/>
        <v>1</v>
      </c>
      <c r="AE122" s="53">
        <f t="shared" si="45"/>
        <v>0</v>
      </c>
      <c r="AF122" s="53">
        <f t="shared" si="46"/>
        <v>0</v>
      </c>
    </row>
    <row r="123" spans="1:32" ht="15" x14ac:dyDescent="0.25">
      <c r="A123" s="1">
        <v>1</v>
      </c>
      <c r="B123" s="54">
        <v>6</v>
      </c>
      <c r="C123" s="59" t="s">
        <v>429</v>
      </c>
      <c r="D123" s="50" t="s">
        <v>175</v>
      </c>
      <c r="E123" s="68" t="s">
        <v>128</v>
      </c>
      <c r="F123" s="68" t="s">
        <v>128</v>
      </c>
      <c r="G123" s="89">
        <v>136</v>
      </c>
      <c r="H123" s="89">
        <v>137</v>
      </c>
      <c r="I123" s="63">
        <v>269.024</v>
      </c>
      <c r="J123" s="63">
        <v>268.67899999999997</v>
      </c>
      <c r="K123" s="63">
        <v>267.39499999999998</v>
      </c>
      <c r="L123" s="63">
        <v>267.101</v>
      </c>
      <c r="M123" s="87">
        <v>58.99</v>
      </c>
      <c r="N123" s="52">
        <v>150</v>
      </c>
      <c r="O123" s="52">
        <f t="shared" si="47"/>
        <v>1.6790000000000191</v>
      </c>
      <c r="P123" s="52">
        <f t="shared" si="48"/>
        <v>1.6534999999999969</v>
      </c>
      <c r="Q123" s="51">
        <f t="shared" si="33"/>
        <v>0.85</v>
      </c>
      <c r="R123" s="51">
        <f t="shared" si="34"/>
        <v>16.507614125</v>
      </c>
      <c r="S123" s="51">
        <f t="shared" si="35"/>
        <v>75.212249999999997</v>
      </c>
      <c r="T123" s="51">
        <f t="shared" si="36"/>
        <v>7.6967202499998422</v>
      </c>
      <c r="U123" s="51">
        <f t="shared" si="37"/>
        <v>0</v>
      </c>
      <c r="V123" s="51">
        <f t="shared" si="38"/>
        <v>0</v>
      </c>
      <c r="W123" s="51">
        <f t="shared" si="39"/>
        <v>81.86705937499984</v>
      </c>
      <c r="X123" s="55">
        <f t="shared" si="40"/>
        <v>0</v>
      </c>
      <c r="Y123" s="55">
        <f t="shared" si="41"/>
        <v>195.07992999999965</v>
      </c>
      <c r="Z123" s="55">
        <f t="shared" si="42"/>
        <v>0</v>
      </c>
      <c r="AA123" s="51">
        <f t="shared" si="49"/>
        <v>79.636500000000012</v>
      </c>
      <c r="AB123" s="56" t="s">
        <v>158</v>
      </c>
      <c r="AC123" s="51">
        <f t="shared" si="50"/>
        <v>2.9495000000000005</v>
      </c>
      <c r="AD123" s="53">
        <f t="shared" si="10"/>
        <v>1</v>
      </c>
      <c r="AE123" s="53">
        <f t="shared" si="45"/>
        <v>0</v>
      </c>
      <c r="AF123" s="53">
        <f t="shared" si="46"/>
        <v>0</v>
      </c>
    </row>
    <row r="124" spans="1:32" ht="15" x14ac:dyDescent="0.25">
      <c r="A124" s="1">
        <v>1</v>
      </c>
      <c r="B124" s="54">
        <v>6</v>
      </c>
      <c r="C124" s="59" t="s">
        <v>429</v>
      </c>
      <c r="D124" s="50" t="s">
        <v>168</v>
      </c>
      <c r="E124" s="68" t="s">
        <v>128</v>
      </c>
      <c r="F124" s="68" t="s">
        <v>128</v>
      </c>
      <c r="G124" s="89">
        <v>137</v>
      </c>
      <c r="H124" s="89">
        <v>138</v>
      </c>
      <c r="I124" s="63">
        <v>268.67899999999997</v>
      </c>
      <c r="J124" s="63">
        <v>268.22800000000001</v>
      </c>
      <c r="K124" s="63">
        <v>267.101</v>
      </c>
      <c r="L124" s="63">
        <v>266.87099999999998</v>
      </c>
      <c r="M124" s="87">
        <v>45.89</v>
      </c>
      <c r="N124" s="52">
        <v>150</v>
      </c>
      <c r="O124" s="52">
        <f t="shared" si="47"/>
        <v>1.6279999999999746</v>
      </c>
      <c r="P124" s="52">
        <f t="shared" si="48"/>
        <v>1.5175000000000012</v>
      </c>
      <c r="Q124" s="51">
        <f t="shared" si="33"/>
        <v>0.85</v>
      </c>
      <c r="R124" s="51">
        <f t="shared" si="34"/>
        <v>12.841742875000001</v>
      </c>
      <c r="S124" s="51">
        <f t="shared" si="35"/>
        <v>58.509750000000004</v>
      </c>
      <c r="T124" s="51">
        <f t="shared" si="36"/>
        <v>0.68261375000004609</v>
      </c>
      <c r="U124" s="51">
        <f t="shared" si="37"/>
        <v>0</v>
      </c>
      <c r="V124" s="51">
        <f t="shared" si="38"/>
        <v>0</v>
      </c>
      <c r="W124" s="51">
        <f t="shared" si="39"/>
        <v>58.381831625000046</v>
      </c>
      <c r="X124" s="55">
        <f t="shared" si="40"/>
        <v>0</v>
      </c>
      <c r="Y124" s="55">
        <f t="shared" si="41"/>
        <v>139.27615000000011</v>
      </c>
      <c r="Z124" s="55">
        <f t="shared" si="42"/>
        <v>0</v>
      </c>
      <c r="AA124" s="51">
        <f t="shared" si="49"/>
        <v>61.951500000000003</v>
      </c>
      <c r="AB124" s="56" t="s">
        <v>158</v>
      </c>
      <c r="AC124" s="51">
        <f t="shared" si="50"/>
        <v>2.2945000000000002</v>
      </c>
      <c r="AD124" s="53">
        <f t="shared" si="10"/>
        <v>1</v>
      </c>
      <c r="AE124" s="53">
        <f t="shared" si="45"/>
        <v>0</v>
      </c>
      <c r="AF124" s="53">
        <f t="shared" si="46"/>
        <v>0</v>
      </c>
    </row>
    <row r="125" spans="1:32" ht="15" x14ac:dyDescent="0.25">
      <c r="A125" s="1">
        <v>1</v>
      </c>
      <c r="B125" s="54">
        <v>6</v>
      </c>
      <c r="C125" s="59" t="s">
        <v>428</v>
      </c>
      <c r="D125" s="50" t="s">
        <v>169</v>
      </c>
      <c r="E125" s="68" t="s">
        <v>128</v>
      </c>
      <c r="F125" s="68" t="s">
        <v>128</v>
      </c>
      <c r="G125" s="89">
        <v>138</v>
      </c>
      <c r="H125" s="89">
        <v>139</v>
      </c>
      <c r="I125" s="63">
        <v>268.22800000000001</v>
      </c>
      <c r="J125" s="63">
        <v>267.72000000000003</v>
      </c>
      <c r="K125" s="63">
        <v>266.87099999999998</v>
      </c>
      <c r="L125" s="63">
        <v>266.51600000000002</v>
      </c>
      <c r="M125" s="87">
        <v>71.02</v>
      </c>
      <c r="N125" s="52">
        <v>150</v>
      </c>
      <c r="O125" s="52">
        <f t="shared" si="47"/>
        <v>1.3570000000000277</v>
      </c>
      <c r="P125" s="52">
        <f t="shared" si="48"/>
        <v>1.2805000000000177</v>
      </c>
      <c r="Q125" s="51">
        <f t="shared" si="33"/>
        <v>0.75</v>
      </c>
      <c r="R125" s="51">
        <f t="shared" si="34"/>
        <v>17.388359250000001</v>
      </c>
      <c r="S125" s="51">
        <f t="shared" si="35"/>
        <v>68.205832500000952</v>
      </c>
      <c r="T125" s="51">
        <f t="shared" si="36"/>
        <v>0</v>
      </c>
      <c r="U125" s="51">
        <f t="shared" si="37"/>
        <v>0</v>
      </c>
      <c r="V125" s="51">
        <f t="shared" si="38"/>
        <v>0</v>
      </c>
      <c r="W125" s="51">
        <f t="shared" si="39"/>
        <v>66.951441750000953</v>
      </c>
      <c r="X125" s="55">
        <f t="shared" si="40"/>
        <v>181.88222000000252</v>
      </c>
      <c r="Y125" s="55">
        <f t="shared" si="41"/>
        <v>0</v>
      </c>
      <c r="Z125" s="55">
        <f t="shared" si="42"/>
        <v>0</v>
      </c>
      <c r="AA125" s="51">
        <f t="shared" si="49"/>
        <v>88.774999999999991</v>
      </c>
      <c r="AB125" s="56" t="s">
        <v>226</v>
      </c>
      <c r="AC125" s="51">
        <f t="shared" si="50"/>
        <v>3.5510000000000002</v>
      </c>
      <c r="AD125" s="53">
        <f t="shared" si="10"/>
        <v>1</v>
      </c>
      <c r="AE125" s="53">
        <f t="shared" si="45"/>
        <v>0</v>
      </c>
      <c r="AF125" s="53">
        <f t="shared" si="46"/>
        <v>0</v>
      </c>
    </row>
    <row r="126" spans="1:32" ht="15" x14ac:dyDescent="0.25">
      <c r="A126" s="1">
        <v>1</v>
      </c>
      <c r="B126" s="54">
        <v>6</v>
      </c>
      <c r="C126" s="59" t="s">
        <v>430</v>
      </c>
      <c r="D126" s="50" t="s">
        <v>298</v>
      </c>
      <c r="E126" s="68" t="s">
        <v>128</v>
      </c>
      <c r="F126" s="68" t="s">
        <v>128</v>
      </c>
      <c r="G126" s="89">
        <v>139</v>
      </c>
      <c r="H126" s="89">
        <v>143</v>
      </c>
      <c r="I126" s="63">
        <v>267.72000000000003</v>
      </c>
      <c r="J126" s="63">
        <v>266.60899999999998</v>
      </c>
      <c r="K126" s="63">
        <v>266.51600000000002</v>
      </c>
      <c r="L126" s="63">
        <v>265.459</v>
      </c>
      <c r="M126" s="87">
        <v>59.36</v>
      </c>
      <c r="N126" s="52">
        <v>150</v>
      </c>
      <c r="O126" s="52">
        <f t="shared" si="47"/>
        <v>1.2040000000000077</v>
      </c>
      <c r="P126" s="52">
        <f t="shared" si="48"/>
        <v>1.1769999999999925</v>
      </c>
      <c r="Q126" s="51">
        <f t="shared" si="33"/>
        <v>0.75</v>
      </c>
      <c r="R126" s="51">
        <f t="shared" si="34"/>
        <v>14.533553999999999</v>
      </c>
      <c r="S126" s="51">
        <f t="shared" si="35"/>
        <v>52.400039999999663</v>
      </c>
      <c r="T126" s="51">
        <f t="shared" si="36"/>
        <v>0</v>
      </c>
      <c r="U126" s="51">
        <f t="shared" si="37"/>
        <v>0</v>
      </c>
      <c r="V126" s="51">
        <f t="shared" si="38"/>
        <v>0</v>
      </c>
      <c r="W126" s="51">
        <f t="shared" si="39"/>
        <v>51.351593999999665</v>
      </c>
      <c r="X126" s="55">
        <f t="shared" si="40"/>
        <v>0</v>
      </c>
      <c r="Y126" s="55">
        <f t="shared" si="41"/>
        <v>0</v>
      </c>
      <c r="Z126" s="55">
        <f t="shared" si="42"/>
        <v>0</v>
      </c>
      <c r="AA126" s="51">
        <f t="shared" si="49"/>
        <v>74.2</v>
      </c>
      <c r="AB126" s="56" t="s">
        <v>226</v>
      </c>
      <c r="AC126" s="51">
        <f t="shared" si="50"/>
        <v>2.968</v>
      </c>
      <c r="AD126" s="53">
        <f t="shared" si="10"/>
        <v>1</v>
      </c>
      <c r="AE126" s="53">
        <f t="shared" si="45"/>
        <v>0</v>
      </c>
      <c r="AF126" s="53">
        <f t="shared" si="46"/>
        <v>0</v>
      </c>
    </row>
    <row r="127" spans="1:32" ht="15" x14ac:dyDescent="0.25">
      <c r="A127" s="1">
        <v>1</v>
      </c>
      <c r="B127" s="54">
        <v>6</v>
      </c>
      <c r="C127" s="59" t="s">
        <v>430</v>
      </c>
      <c r="D127" s="50" t="s">
        <v>299</v>
      </c>
      <c r="E127" s="68" t="s">
        <v>128</v>
      </c>
      <c r="F127" s="68" t="s">
        <v>21</v>
      </c>
      <c r="G127" s="89">
        <v>143</v>
      </c>
      <c r="H127" s="89">
        <v>21</v>
      </c>
      <c r="I127" s="63">
        <v>266.60899999999998</v>
      </c>
      <c r="J127" s="86">
        <v>265.29899999999998</v>
      </c>
      <c r="K127" s="63">
        <v>265.459</v>
      </c>
      <c r="L127" s="86">
        <v>264.149</v>
      </c>
      <c r="M127" s="87">
        <v>52.87</v>
      </c>
      <c r="N127" s="52">
        <v>150</v>
      </c>
      <c r="O127" s="52">
        <f t="shared" si="47"/>
        <v>1.1499999999999773</v>
      </c>
      <c r="P127" s="52">
        <f t="shared" si="48"/>
        <v>1.1499999999999773</v>
      </c>
      <c r="Q127" s="51">
        <f t="shared" si="33"/>
        <v>0.75</v>
      </c>
      <c r="R127" s="51">
        <f t="shared" si="34"/>
        <v>12.944558624999999</v>
      </c>
      <c r="S127" s="51">
        <f t="shared" si="35"/>
        <v>45.600374999999097</v>
      </c>
      <c r="T127" s="51">
        <f t="shared" si="36"/>
        <v>0</v>
      </c>
      <c r="U127" s="51">
        <f t="shared" si="37"/>
        <v>0</v>
      </c>
      <c r="V127" s="51">
        <f t="shared" si="38"/>
        <v>0</v>
      </c>
      <c r="W127" s="51">
        <f t="shared" si="39"/>
        <v>44.666558624999098</v>
      </c>
      <c r="X127" s="55">
        <f t="shared" si="40"/>
        <v>0</v>
      </c>
      <c r="Y127" s="55">
        <f t="shared" si="41"/>
        <v>0</v>
      </c>
      <c r="Z127" s="55">
        <f t="shared" si="42"/>
        <v>0</v>
      </c>
      <c r="AA127" s="51">
        <f t="shared" si="49"/>
        <v>66.087499999999991</v>
      </c>
      <c r="AB127" s="56" t="s">
        <v>226</v>
      </c>
      <c r="AC127" s="51">
        <f t="shared" si="50"/>
        <v>2.6435</v>
      </c>
      <c r="AD127" s="53">
        <f t="shared" si="10"/>
        <v>1</v>
      </c>
      <c r="AE127" s="53">
        <f t="shared" si="45"/>
        <v>0</v>
      </c>
      <c r="AF127" s="53">
        <f t="shared" si="46"/>
        <v>0</v>
      </c>
    </row>
    <row r="128" spans="1:32" ht="15" x14ac:dyDescent="0.25">
      <c r="A128" s="1">
        <v>1</v>
      </c>
      <c r="B128" s="54">
        <v>6</v>
      </c>
      <c r="C128" s="59" t="s">
        <v>428</v>
      </c>
      <c r="D128" s="50" t="s">
        <v>159</v>
      </c>
      <c r="E128" s="68" t="s">
        <v>41</v>
      </c>
      <c r="F128" s="68" t="s">
        <v>21</v>
      </c>
      <c r="G128" s="89">
        <v>144</v>
      </c>
      <c r="H128" s="89">
        <v>140</v>
      </c>
      <c r="I128" s="63">
        <v>267.245</v>
      </c>
      <c r="J128" s="63">
        <v>267.11599999999999</v>
      </c>
      <c r="K128" s="63">
        <v>266.09500000000003</v>
      </c>
      <c r="L128" s="63">
        <v>265.15699999999998</v>
      </c>
      <c r="M128" s="87">
        <v>60.02</v>
      </c>
      <c r="N128" s="52">
        <v>150</v>
      </c>
      <c r="O128" s="52">
        <f t="shared" si="47"/>
        <v>1.1499999999999773</v>
      </c>
      <c r="P128" s="52">
        <f t="shared" si="48"/>
        <v>1.5544999999999902</v>
      </c>
      <c r="Q128" s="51">
        <f t="shared" si="33"/>
        <v>0.85</v>
      </c>
      <c r="R128" s="51">
        <f t="shared" si="34"/>
        <v>16.795846750000003</v>
      </c>
      <c r="S128" s="51">
        <f t="shared" si="35"/>
        <v>76.525500000000008</v>
      </c>
      <c r="T128" s="51">
        <f t="shared" si="36"/>
        <v>2.7804264999995012</v>
      </c>
      <c r="U128" s="51">
        <f t="shared" si="37"/>
        <v>0</v>
      </c>
      <c r="V128" s="51">
        <f t="shared" si="38"/>
        <v>0</v>
      </c>
      <c r="W128" s="51">
        <f t="shared" si="39"/>
        <v>78.245823249999518</v>
      </c>
      <c r="X128" s="55">
        <f t="shared" si="40"/>
        <v>0</v>
      </c>
      <c r="Y128" s="55">
        <f t="shared" si="41"/>
        <v>186.60217999999884</v>
      </c>
      <c r="Z128" s="55">
        <f t="shared" si="42"/>
        <v>0</v>
      </c>
      <c r="AA128" s="51">
        <f t="shared" si="49"/>
        <v>81.027000000000015</v>
      </c>
      <c r="AB128" s="56" t="s">
        <v>226</v>
      </c>
      <c r="AC128" s="51">
        <f t="shared" si="50"/>
        <v>3.0010000000000003</v>
      </c>
      <c r="AD128" s="53">
        <f t="shared" si="10"/>
        <v>0</v>
      </c>
      <c r="AE128" s="53">
        <f t="shared" si="45"/>
        <v>0</v>
      </c>
      <c r="AF128" s="53">
        <f t="shared" si="46"/>
        <v>1</v>
      </c>
    </row>
    <row r="129" spans="1:32" ht="15" x14ac:dyDescent="0.25">
      <c r="A129" s="1">
        <v>1</v>
      </c>
      <c r="B129" s="54">
        <v>6</v>
      </c>
      <c r="C129" s="59" t="s">
        <v>431</v>
      </c>
      <c r="D129" s="50" t="s">
        <v>160</v>
      </c>
      <c r="E129" s="68" t="s">
        <v>128</v>
      </c>
      <c r="F129" s="68" t="s">
        <v>128</v>
      </c>
      <c r="G129" s="89">
        <v>140</v>
      </c>
      <c r="H129" s="89">
        <v>145</v>
      </c>
      <c r="I129" s="63">
        <v>267.11599999999999</v>
      </c>
      <c r="J129" s="63">
        <v>265.863</v>
      </c>
      <c r="K129" s="63">
        <v>265.15699999999998</v>
      </c>
      <c r="L129" s="63">
        <v>264.71300000000002</v>
      </c>
      <c r="M129" s="87">
        <v>56.74</v>
      </c>
      <c r="N129" s="52">
        <v>150</v>
      </c>
      <c r="O129" s="52">
        <f t="shared" si="47"/>
        <v>1.9590000000000032</v>
      </c>
      <c r="P129" s="52">
        <f t="shared" si="48"/>
        <v>1.5544999999999902</v>
      </c>
      <c r="Q129" s="51">
        <f t="shared" si="33"/>
        <v>0.85</v>
      </c>
      <c r="R129" s="51">
        <f t="shared" si="34"/>
        <v>15.877979750000002</v>
      </c>
      <c r="S129" s="51">
        <f t="shared" si="35"/>
        <v>72.343500000000006</v>
      </c>
      <c r="T129" s="51">
        <f t="shared" si="36"/>
        <v>2.6284804999995282</v>
      </c>
      <c r="U129" s="51">
        <f t="shared" si="37"/>
        <v>0</v>
      </c>
      <c r="V129" s="51">
        <f t="shared" si="38"/>
        <v>0</v>
      </c>
      <c r="W129" s="51">
        <f t="shared" si="39"/>
        <v>73.969810249999526</v>
      </c>
      <c r="X129" s="55">
        <f t="shared" si="40"/>
        <v>0</v>
      </c>
      <c r="Y129" s="55">
        <f t="shared" si="41"/>
        <v>176.4046599999989</v>
      </c>
      <c r="Z129" s="55">
        <f t="shared" si="42"/>
        <v>0</v>
      </c>
      <c r="AA129" s="51">
        <f t="shared" si="49"/>
        <v>76.599000000000004</v>
      </c>
      <c r="AB129" s="56" t="s">
        <v>226</v>
      </c>
      <c r="AC129" s="51">
        <f t="shared" si="50"/>
        <v>2.8370000000000002</v>
      </c>
      <c r="AD129" s="53">
        <f t="shared" si="10"/>
        <v>1</v>
      </c>
      <c r="AE129" s="53">
        <f t="shared" si="45"/>
        <v>0</v>
      </c>
      <c r="AF129" s="53">
        <f t="shared" si="46"/>
        <v>0</v>
      </c>
    </row>
    <row r="130" spans="1:32" ht="15" x14ac:dyDescent="0.25">
      <c r="A130" s="1">
        <v>1</v>
      </c>
      <c r="B130" s="54">
        <v>6</v>
      </c>
      <c r="C130" s="59" t="s">
        <v>431</v>
      </c>
      <c r="D130" s="50" t="s">
        <v>180</v>
      </c>
      <c r="E130" s="68" t="s">
        <v>128</v>
      </c>
      <c r="F130" s="68" t="s">
        <v>128</v>
      </c>
      <c r="G130" s="89">
        <v>145</v>
      </c>
      <c r="H130" s="89">
        <v>22</v>
      </c>
      <c r="I130" s="63">
        <v>265.863</v>
      </c>
      <c r="J130" s="86">
        <v>264.14999999999998</v>
      </c>
      <c r="K130" s="63">
        <v>264.71300000000002</v>
      </c>
      <c r="L130" s="63">
        <v>263</v>
      </c>
      <c r="M130" s="87">
        <v>53.79</v>
      </c>
      <c r="N130" s="52">
        <v>150</v>
      </c>
      <c r="O130" s="52">
        <f t="shared" si="47"/>
        <v>1.1499999999999773</v>
      </c>
      <c r="P130" s="52">
        <f t="shared" si="48"/>
        <v>1.1499999999999773</v>
      </c>
      <c r="Q130" s="51">
        <f t="shared" si="33"/>
        <v>0.75</v>
      </c>
      <c r="R130" s="51">
        <f t="shared" si="34"/>
        <v>13.169809125</v>
      </c>
      <c r="S130" s="51">
        <f t="shared" si="35"/>
        <v>46.393874999999085</v>
      </c>
      <c r="T130" s="51">
        <f t="shared" si="36"/>
        <v>0</v>
      </c>
      <c r="U130" s="51">
        <f t="shared" si="37"/>
        <v>0</v>
      </c>
      <c r="V130" s="51">
        <f t="shared" si="38"/>
        <v>0</v>
      </c>
      <c r="W130" s="51">
        <f t="shared" si="39"/>
        <v>45.443809124999085</v>
      </c>
      <c r="X130" s="55">
        <f t="shared" si="40"/>
        <v>0</v>
      </c>
      <c r="Y130" s="55">
        <f t="shared" si="41"/>
        <v>0</v>
      </c>
      <c r="Z130" s="55">
        <f t="shared" si="42"/>
        <v>0</v>
      </c>
      <c r="AA130" s="51">
        <f t="shared" si="49"/>
        <v>67.237499999999997</v>
      </c>
      <c r="AB130" s="56" t="s">
        <v>226</v>
      </c>
      <c r="AC130" s="51">
        <f t="shared" si="50"/>
        <v>2.6895000000000002</v>
      </c>
      <c r="AD130" s="53">
        <f t="shared" si="10"/>
        <v>1</v>
      </c>
      <c r="AE130" s="53">
        <f t="shared" si="45"/>
        <v>0</v>
      </c>
      <c r="AF130" s="53">
        <f t="shared" si="46"/>
        <v>0</v>
      </c>
    </row>
    <row r="131" spans="1:32" ht="15" x14ac:dyDescent="0.25">
      <c r="A131" s="1">
        <v>1</v>
      </c>
      <c r="B131" s="54">
        <v>6</v>
      </c>
      <c r="C131" s="59" t="s">
        <v>428</v>
      </c>
      <c r="D131" s="50" t="s">
        <v>181</v>
      </c>
      <c r="E131" s="68" t="s">
        <v>41</v>
      </c>
      <c r="F131" s="68" t="s">
        <v>128</v>
      </c>
      <c r="G131" s="89">
        <v>146</v>
      </c>
      <c r="H131" s="89">
        <v>147</v>
      </c>
      <c r="I131" s="63">
        <v>267.05500000000001</v>
      </c>
      <c r="J131" s="63">
        <v>265.75400000000002</v>
      </c>
      <c r="K131" s="63">
        <v>265.90499999999997</v>
      </c>
      <c r="L131" s="63">
        <v>264.60399999999998</v>
      </c>
      <c r="M131" s="87">
        <v>72.34</v>
      </c>
      <c r="N131" s="52">
        <v>150</v>
      </c>
      <c r="O131" s="52">
        <f t="shared" si="47"/>
        <v>1.1500000000000341</v>
      </c>
      <c r="P131" s="52">
        <f t="shared" si="48"/>
        <v>1.1500000000000341</v>
      </c>
      <c r="Q131" s="51">
        <f t="shared" si="33"/>
        <v>0.75</v>
      </c>
      <c r="R131" s="51">
        <f t="shared" si="34"/>
        <v>17.711544750000002</v>
      </c>
      <c r="S131" s="51">
        <f t="shared" si="35"/>
        <v>62.393250000001856</v>
      </c>
      <c r="T131" s="51">
        <f t="shared" si="36"/>
        <v>0</v>
      </c>
      <c r="U131" s="51">
        <f t="shared" si="37"/>
        <v>0</v>
      </c>
      <c r="V131" s="51">
        <f t="shared" si="38"/>
        <v>0</v>
      </c>
      <c r="W131" s="51">
        <f t="shared" si="39"/>
        <v>61.11554475000186</v>
      </c>
      <c r="X131" s="55">
        <f t="shared" si="40"/>
        <v>0</v>
      </c>
      <c r="Y131" s="55">
        <f t="shared" si="41"/>
        <v>0</v>
      </c>
      <c r="Z131" s="55">
        <f t="shared" si="42"/>
        <v>0</v>
      </c>
      <c r="AA131" s="51">
        <f t="shared" si="49"/>
        <v>90.425000000000011</v>
      </c>
      <c r="AB131" s="56" t="s">
        <v>226</v>
      </c>
      <c r="AC131" s="51">
        <f t="shared" si="50"/>
        <v>3.6170000000000004</v>
      </c>
      <c r="AD131" s="53">
        <f t="shared" si="10"/>
        <v>0</v>
      </c>
      <c r="AE131" s="53">
        <f t="shared" si="45"/>
        <v>0</v>
      </c>
      <c r="AF131" s="53">
        <f t="shared" si="46"/>
        <v>1</v>
      </c>
    </row>
    <row r="132" spans="1:32" ht="15" x14ac:dyDescent="0.25">
      <c r="A132" s="1">
        <v>1</v>
      </c>
      <c r="B132" s="54">
        <v>6</v>
      </c>
      <c r="C132" s="59" t="s">
        <v>432</v>
      </c>
      <c r="D132" s="50" t="s">
        <v>300</v>
      </c>
      <c r="E132" s="68" t="s">
        <v>128</v>
      </c>
      <c r="F132" s="68" t="s">
        <v>128</v>
      </c>
      <c r="G132" s="89">
        <v>147</v>
      </c>
      <c r="H132" s="89">
        <v>148</v>
      </c>
      <c r="I132" s="63">
        <v>265.75400000000002</v>
      </c>
      <c r="J132" s="63">
        <v>264.54899999999998</v>
      </c>
      <c r="K132" s="63">
        <v>264.60399999999998</v>
      </c>
      <c r="L132" s="63">
        <v>263.399</v>
      </c>
      <c r="M132" s="87">
        <v>56.75</v>
      </c>
      <c r="N132" s="52">
        <v>150</v>
      </c>
      <c r="O132" s="52">
        <f t="shared" si="47"/>
        <v>1.1500000000000341</v>
      </c>
      <c r="P132" s="52">
        <f t="shared" si="48"/>
        <v>1.1500000000000057</v>
      </c>
      <c r="Q132" s="51">
        <f t="shared" si="33"/>
        <v>0.75</v>
      </c>
      <c r="R132" s="51">
        <f t="shared" si="34"/>
        <v>13.894528125000001</v>
      </c>
      <c r="S132" s="51">
        <f t="shared" si="35"/>
        <v>48.94687500000024</v>
      </c>
      <c r="T132" s="51">
        <f t="shared" si="36"/>
        <v>0</v>
      </c>
      <c r="U132" s="51">
        <f t="shared" si="37"/>
        <v>0</v>
      </c>
      <c r="V132" s="51">
        <f t="shared" si="38"/>
        <v>0</v>
      </c>
      <c r="W132" s="51">
        <f t="shared" si="39"/>
        <v>47.94452812500024</v>
      </c>
      <c r="X132" s="55">
        <f t="shared" si="40"/>
        <v>0</v>
      </c>
      <c r="Y132" s="55">
        <f t="shared" si="41"/>
        <v>0</v>
      </c>
      <c r="Z132" s="55">
        <f t="shared" si="42"/>
        <v>0</v>
      </c>
      <c r="AA132" s="51">
        <f t="shared" si="49"/>
        <v>70.9375</v>
      </c>
      <c r="AB132" s="56" t="s">
        <v>226</v>
      </c>
      <c r="AC132" s="51">
        <f t="shared" si="50"/>
        <v>2.8375000000000004</v>
      </c>
      <c r="AD132" s="53">
        <f t="shared" si="10"/>
        <v>1</v>
      </c>
      <c r="AE132" s="53">
        <f t="shared" si="45"/>
        <v>0</v>
      </c>
      <c r="AF132" s="53">
        <f t="shared" si="46"/>
        <v>0</v>
      </c>
    </row>
    <row r="133" spans="1:32" ht="15" x14ac:dyDescent="0.25">
      <c r="A133" s="1">
        <v>1</v>
      </c>
      <c r="B133" s="54">
        <v>6</v>
      </c>
      <c r="C133" s="59" t="s">
        <v>432</v>
      </c>
      <c r="D133" s="50" t="s">
        <v>301</v>
      </c>
      <c r="E133" s="68" t="s">
        <v>128</v>
      </c>
      <c r="F133" s="68" t="s">
        <v>128</v>
      </c>
      <c r="G133" s="89">
        <v>148</v>
      </c>
      <c r="H133" s="89">
        <v>23</v>
      </c>
      <c r="I133" s="63">
        <v>264.54899999999998</v>
      </c>
      <c r="J133" s="86">
        <v>263.34399999999999</v>
      </c>
      <c r="K133" s="63">
        <v>263.399</v>
      </c>
      <c r="L133" s="86">
        <v>262.19400000000002</v>
      </c>
      <c r="M133" s="87">
        <v>53.23</v>
      </c>
      <c r="N133" s="52">
        <v>150</v>
      </c>
      <c r="O133" s="52">
        <f t="shared" si="47"/>
        <v>1.1499999999999773</v>
      </c>
      <c r="P133" s="52">
        <f t="shared" si="48"/>
        <v>1.1499999999999773</v>
      </c>
      <c r="Q133" s="51">
        <f t="shared" si="33"/>
        <v>0.75</v>
      </c>
      <c r="R133" s="51">
        <f t="shared" si="34"/>
        <v>13.032700125</v>
      </c>
      <c r="S133" s="51">
        <f t="shared" si="35"/>
        <v>45.910874999999095</v>
      </c>
      <c r="T133" s="51">
        <f t="shared" si="36"/>
        <v>0</v>
      </c>
      <c r="U133" s="51">
        <f t="shared" si="37"/>
        <v>0</v>
      </c>
      <c r="V133" s="51">
        <f t="shared" si="38"/>
        <v>0</v>
      </c>
      <c r="W133" s="51">
        <f t="shared" si="39"/>
        <v>44.970700124999098</v>
      </c>
      <c r="X133" s="55">
        <f t="shared" si="40"/>
        <v>0</v>
      </c>
      <c r="Y133" s="55">
        <f t="shared" si="41"/>
        <v>0</v>
      </c>
      <c r="Z133" s="55">
        <f t="shared" si="42"/>
        <v>0</v>
      </c>
      <c r="AA133" s="51">
        <f t="shared" si="49"/>
        <v>66.537499999999994</v>
      </c>
      <c r="AB133" s="56" t="s">
        <v>226</v>
      </c>
      <c r="AC133" s="51">
        <f t="shared" si="50"/>
        <v>2.6615000000000002</v>
      </c>
      <c r="AD133" s="53">
        <f t="shared" si="10"/>
        <v>1</v>
      </c>
      <c r="AE133" s="53">
        <f t="shared" si="45"/>
        <v>0</v>
      </c>
      <c r="AF133" s="53">
        <f t="shared" si="46"/>
        <v>0</v>
      </c>
    </row>
    <row r="134" spans="1:32" ht="15" x14ac:dyDescent="0.25">
      <c r="A134" s="1">
        <v>1</v>
      </c>
      <c r="B134" s="54">
        <v>6</v>
      </c>
      <c r="C134" s="59" t="s">
        <v>428</v>
      </c>
      <c r="D134" s="50" t="s">
        <v>185</v>
      </c>
      <c r="E134" s="68" t="s">
        <v>41</v>
      </c>
      <c r="F134" s="68" t="s">
        <v>128</v>
      </c>
      <c r="G134" s="89">
        <v>149</v>
      </c>
      <c r="H134" s="89">
        <v>150</v>
      </c>
      <c r="I134" s="63">
        <v>265.74799999999999</v>
      </c>
      <c r="J134" s="63">
        <v>265.04599999999999</v>
      </c>
      <c r="K134" s="63">
        <v>264.59800000000001</v>
      </c>
      <c r="L134" s="63">
        <v>263.89600000000002</v>
      </c>
      <c r="M134" s="87">
        <v>59.2</v>
      </c>
      <c r="N134" s="52">
        <v>150</v>
      </c>
      <c r="O134" s="52">
        <f t="shared" si="47"/>
        <v>1.1499999999999773</v>
      </c>
      <c r="P134" s="52">
        <f t="shared" si="48"/>
        <v>1.1499999999999773</v>
      </c>
      <c r="Q134" s="51">
        <f t="shared" si="33"/>
        <v>0.75</v>
      </c>
      <c r="R134" s="51">
        <f t="shared" si="34"/>
        <v>14.49438</v>
      </c>
      <c r="S134" s="51">
        <f t="shared" si="35"/>
        <v>51.059999999999</v>
      </c>
      <c r="T134" s="51">
        <f t="shared" si="36"/>
        <v>0</v>
      </c>
      <c r="U134" s="51">
        <f t="shared" si="37"/>
        <v>0</v>
      </c>
      <c r="V134" s="51">
        <f t="shared" si="38"/>
        <v>0</v>
      </c>
      <c r="W134" s="51">
        <f t="shared" si="39"/>
        <v>50.014379999999001</v>
      </c>
      <c r="X134" s="55">
        <f t="shared" si="40"/>
        <v>0</v>
      </c>
      <c r="Y134" s="55">
        <f t="shared" si="41"/>
        <v>0</v>
      </c>
      <c r="Z134" s="55">
        <f t="shared" si="42"/>
        <v>0</v>
      </c>
      <c r="AA134" s="51">
        <f t="shared" si="49"/>
        <v>74</v>
      </c>
      <c r="AB134" s="56" t="s">
        <v>226</v>
      </c>
      <c r="AC134" s="51">
        <f t="shared" si="50"/>
        <v>2.9600000000000004</v>
      </c>
      <c r="AD134" s="53">
        <f t="shared" si="10"/>
        <v>0</v>
      </c>
      <c r="AE134" s="53">
        <f t="shared" si="45"/>
        <v>0</v>
      </c>
      <c r="AF134" s="53">
        <f t="shared" si="46"/>
        <v>1</v>
      </c>
    </row>
    <row r="135" spans="1:32" ht="15" x14ac:dyDescent="0.25">
      <c r="A135" s="1">
        <v>1</v>
      </c>
      <c r="B135" s="54">
        <v>6</v>
      </c>
      <c r="C135" s="59" t="s">
        <v>433</v>
      </c>
      <c r="D135" s="50" t="s">
        <v>186</v>
      </c>
      <c r="E135" s="68" t="s">
        <v>128</v>
      </c>
      <c r="F135" s="68" t="s">
        <v>128</v>
      </c>
      <c r="G135" s="89">
        <v>150</v>
      </c>
      <c r="H135" s="89">
        <v>151</v>
      </c>
      <c r="I135" s="63">
        <v>265.04599999999999</v>
      </c>
      <c r="J135" s="63">
        <v>264.12</v>
      </c>
      <c r="K135" s="63">
        <v>263.89600000000002</v>
      </c>
      <c r="L135" s="63">
        <v>262.97000000000003</v>
      </c>
      <c r="M135" s="87">
        <v>40.020000000000003</v>
      </c>
      <c r="N135" s="52">
        <v>150</v>
      </c>
      <c r="O135" s="52">
        <f t="shared" si="47"/>
        <v>1.1499999999999773</v>
      </c>
      <c r="P135" s="52">
        <f t="shared" si="48"/>
        <v>1.1499999999999773</v>
      </c>
      <c r="Q135" s="51">
        <f t="shared" si="33"/>
        <v>0.75</v>
      </c>
      <c r="R135" s="51">
        <f t="shared" si="34"/>
        <v>9.7983967500000002</v>
      </c>
      <c r="S135" s="51">
        <f t="shared" si="35"/>
        <v>34.517249999999315</v>
      </c>
      <c r="T135" s="51">
        <f t="shared" si="36"/>
        <v>0</v>
      </c>
      <c r="U135" s="51">
        <f t="shared" si="37"/>
        <v>0</v>
      </c>
      <c r="V135" s="51">
        <f t="shared" si="38"/>
        <v>0</v>
      </c>
      <c r="W135" s="51">
        <f t="shared" si="39"/>
        <v>33.810396749999313</v>
      </c>
      <c r="X135" s="55">
        <f t="shared" si="40"/>
        <v>0</v>
      </c>
      <c r="Y135" s="55">
        <f t="shared" si="41"/>
        <v>0</v>
      </c>
      <c r="Z135" s="55">
        <f t="shared" si="42"/>
        <v>0</v>
      </c>
      <c r="AA135" s="51">
        <f t="shared" si="49"/>
        <v>50.025000000000006</v>
      </c>
      <c r="AB135" s="56" t="s">
        <v>226</v>
      </c>
      <c r="AC135" s="51">
        <f t="shared" si="50"/>
        <v>2.0010000000000003</v>
      </c>
      <c r="AD135" s="53">
        <f t="shared" si="10"/>
        <v>1</v>
      </c>
      <c r="AE135" s="53">
        <f t="shared" si="45"/>
        <v>0</v>
      </c>
      <c r="AF135" s="53">
        <f t="shared" si="46"/>
        <v>0</v>
      </c>
    </row>
    <row r="136" spans="1:32" ht="15" x14ac:dyDescent="0.25">
      <c r="A136" s="1">
        <v>1</v>
      </c>
      <c r="B136" s="54">
        <v>6</v>
      </c>
      <c r="C136" s="59" t="s">
        <v>433</v>
      </c>
      <c r="D136" s="50" t="s">
        <v>161</v>
      </c>
      <c r="E136" s="68" t="s">
        <v>128</v>
      </c>
      <c r="F136" s="68" t="s">
        <v>128</v>
      </c>
      <c r="G136" s="89">
        <v>151</v>
      </c>
      <c r="H136" s="89">
        <v>24</v>
      </c>
      <c r="I136" s="63">
        <v>264.12</v>
      </c>
      <c r="J136" s="86">
        <v>262.94</v>
      </c>
      <c r="K136" s="63">
        <v>262.97000000000003</v>
      </c>
      <c r="L136" s="86">
        <v>261.79000000000002</v>
      </c>
      <c r="M136" s="87">
        <v>74.84</v>
      </c>
      <c r="N136" s="52">
        <v>150</v>
      </c>
      <c r="O136" s="52">
        <f t="shared" si="47"/>
        <v>1.1499999999999773</v>
      </c>
      <c r="P136" s="52">
        <f t="shared" si="48"/>
        <v>1.1499999999999773</v>
      </c>
      <c r="Q136" s="51">
        <f t="shared" si="33"/>
        <v>0.75</v>
      </c>
      <c r="R136" s="51">
        <f t="shared" si="34"/>
        <v>18.323638500000001</v>
      </c>
      <c r="S136" s="51">
        <f t="shared" si="35"/>
        <v>64.54949999999873</v>
      </c>
      <c r="T136" s="51">
        <f t="shared" si="36"/>
        <v>0</v>
      </c>
      <c r="U136" s="51">
        <f t="shared" si="37"/>
        <v>0</v>
      </c>
      <c r="V136" s="51">
        <f t="shared" si="38"/>
        <v>0</v>
      </c>
      <c r="W136" s="51">
        <f t="shared" si="39"/>
        <v>63.227638499998733</v>
      </c>
      <c r="X136" s="55">
        <f t="shared" si="40"/>
        <v>0</v>
      </c>
      <c r="Y136" s="55">
        <f t="shared" si="41"/>
        <v>0</v>
      </c>
      <c r="Z136" s="55">
        <f t="shared" si="42"/>
        <v>0</v>
      </c>
      <c r="AA136" s="51">
        <f t="shared" si="49"/>
        <v>93.550000000000011</v>
      </c>
      <c r="AB136" s="56" t="s">
        <v>226</v>
      </c>
      <c r="AC136" s="51">
        <f t="shared" si="50"/>
        <v>3.7420000000000004</v>
      </c>
      <c r="AD136" s="53">
        <f t="shared" si="10"/>
        <v>1</v>
      </c>
      <c r="AE136" s="53">
        <f t="shared" si="45"/>
        <v>0</v>
      </c>
      <c r="AF136" s="53">
        <f t="shared" si="46"/>
        <v>0</v>
      </c>
    </row>
    <row r="137" spans="1:32" ht="15" x14ac:dyDescent="0.25">
      <c r="A137" s="1">
        <v>1</v>
      </c>
      <c r="B137" s="54">
        <v>6</v>
      </c>
      <c r="C137" s="59" t="s">
        <v>412</v>
      </c>
      <c r="D137" s="50" t="s">
        <v>302</v>
      </c>
      <c r="E137" s="68" t="s">
        <v>41</v>
      </c>
      <c r="F137" s="68" t="s">
        <v>128</v>
      </c>
      <c r="G137" s="89">
        <v>152</v>
      </c>
      <c r="H137" s="89">
        <v>153</v>
      </c>
      <c r="I137" s="63">
        <v>269.66399999999999</v>
      </c>
      <c r="J137" s="63">
        <v>269.44099999999997</v>
      </c>
      <c r="K137" s="63">
        <v>268.51400000000001</v>
      </c>
      <c r="L137" s="63">
        <v>268.16199999999998</v>
      </c>
      <c r="M137" s="87">
        <v>70.47</v>
      </c>
      <c r="N137" s="52">
        <v>150</v>
      </c>
      <c r="O137" s="52">
        <f t="shared" si="47"/>
        <v>1.1999999999999773</v>
      </c>
      <c r="P137" s="52">
        <f t="shared" si="48"/>
        <v>1.2644999999999869</v>
      </c>
      <c r="Q137" s="51">
        <f t="shared" si="33"/>
        <v>0.75</v>
      </c>
      <c r="R137" s="51">
        <f t="shared" si="34"/>
        <v>17.253698624999998</v>
      </c>
      <c r="S137" s="51">
        <f t="shared" si="35"/>
        <v>66.831986249999304</v>
      </c>
      <c r="T137" s="51">
        <f t="shared" si="36"/>
        <v>0</v>
      </c>
      <c r="U137" s="51">
        <f t="shared" si="37"/>
        <v>0</v>
      </c>
      <c r="V137" s="51">
        <f t="shared" si="38"/>
        <v>0</v>
      </c>
      <c r="W137" s="51">
        <f t="shared" si="39"/>
        <v>65.587309874999306</v>
      </c>
      <c r="X137" s="55">
        <f t="shared" si="40"/>
        <v>178.21862999999814</v>
      </c>
      <c r="Y137" s="55">
        <f t="shared" si="41"/>
        <v>0</v>
      </c>
      <c r="Z137" s="55">
        <f t="shared" si="42"/>
        <v>0</v>
      </c>
      <c r="AA137" s="51">
        <f t="shared" si="49"/>
        <v>88.087500000000006</v>
      </c>
      <c r="AB137" s="56" t="s">
        <v>158</v>
      </c>
      <c r="AC137" s="51">
        <f t="shared" si="50"/>
        <v>3.5235000000000003</v>
      </c>
      <c r="AD137" s="53">
        <f t="shared" si="10"/>
        <v>0</v>
      </c>
      <c r="AE137" s="53">
        <f t="shared" si="45"/>
        <v>0</v>
      </c>
      <c r="AF137" s="53">
        <f t="shared" si="46"/>
        <v>1</v>
      </c>
    </row>
    <row r="138" spans="1:32" ht="15" x14ac:dyDescent="0.25">
      <c r="A138" s="1">
        <v>1</v>
      </c>
      <c r="B138" s="54">
        <v>6</v>
      </c>
      <c r="C138" s="59" t="s">
        <v>412</v>
      </c>
      <c r="D138" s="50" t="s">
        <v>303</v>
      </c>
      <c r="E138" s="68" t="s">
        <v>128</v>
      </c>
      <c r="F138" s="68" t="s">
        <v>128</v>
      </c>
      <c r="G138" s="89">
        <v>153</v>
      </c>
      <c r="H138" s="89">
        <v>154</v>
      </c>
      <c r="I138" s="63">
        <v>269.44099999999997</v>
      </c>
      <c r="J138" s="63">
        <v>269.339</v>
      </c>
      <c r="K138" s="63">
        <v>268.16199999999998</v>
      </c>
      <c r="L138" s="63">
        <v>267.76499999999999</v>
      </c>
      <c r="M138" s="87">
        <v>79.27</v>
      </c>
      <c r="N138" s="52">
        <v>150</v>
      </c>
      <c r="O138" s="52">
        <f t="shared" ref="O138:O201" si="51">IF(AB138="paral",(I138-K138)+$O$11-0.1,IF(AB138="asf",(I138-K138)+$O$11-0.05,(I138-K138)+$O$11))</f>
        <v>1.3289999999999964</v>
      </c>
      <c r="P138" s="52">
        <f t="shared" ref="P138:P201" si="52">IF(AB138="paral",(((I138-K138)+(J138-L138))/2)+$P$11-0.1,IF(AB138="asf",(((I138-K138)+(J138-L138))/2)+$P$11-0.05,(((I138-K138)+(J138-L138))/2)+$P$11))</f>
        <v>1.4765000000000044</v>
      </c>
      <c r="Q138" s="51">
        <f t="shared" ref="Q138:Q201" si="53">IF(P138&lt;1.5,(N138/1000)+0.6,IF(P138&lt;2,(N138/1000)+0.7,IF(P138&lt;3,(N138/1000)+0.8,IF(P138&lt;4,(N138/1000)+0.9,IF(P138&lt;5,(N138/1000)+1,(N138/1000)+1.1)))))</f>
        <v>0.75</v>
      </c>
      <c r="R138" s="51">
        <f t="shared" ref="R138:R201" si="54">(M138*Q138*$R$11*2)+((M138*(N138/1000)*Q138)-(3.14*(N138/1000)^2/4*M138))</f>
        <v>19.408268624999998</v>
      </c>
      <c r="S138" s="51">
        <f t="shared" ref="S138:S201" si="55">IF(P138&lt;=$S$11,M138*Q138*P138,M138*Q138*$S$11)</f>
        <v>87.781616250000255</v>
      </c>
      <c r="T138" s="51">
        <f t="shared" ref="T138:T201" si="56">IF(P138&lt;=$S$11,0,IF(P138&lt;=$T$11,(P138-$S$11)*Q138*M138,($T$11-$S$11)*Q138*M138))</f>
        <v>0</v>
      </c>
      <c r="U138" s="51">
        <f t="shared" ref="U138:U201" si="57">IF(P138&lt;=$T$11,0,IF(P138&lt;=$U$11,(P138-$T$11)*Q138*M138,($U$11-$T$11)*Q138*M138))</f>
        <v>0</v>
      </c>
      <c r="V138" s="51">
        <f t="shared" ref="V138:V201" si="58">IF(P138&lt;=$U$11,0,(P138-$U$11)*Q138*M138)</f>
        <v>0</v>
      </c>
      <c r="W138" s="51">
        <f t="shared" ref="W138:W201" si="59">SUM(S138:V138)-(((3.14*(N138/1000)^2)/4)*M138)</f>
        <v>86.381509875000262</v>
      </c>
      <c r="X138" s="55">
        <f t="shared" si="40"/>
        <v>234.08431000000067</v>
      </c>
      <c r="Y138" s="55">
        <f t="shared" si="41"/>
        <v>0</v>
      </c>
      <c r="Z138" s="55">
        <f t="shared" si="42"/>
        <v>0</v>
      </c>
      <c r="AA138" s="51">
        <f t="shared" ref="AA138:AA201" si="60">(Q138+$AA$11)*M138</f>
        <v>99.087499999999991</v>
      </c>
      <c r="AB138" s="56" t="s">
        <v>158</v>
      </c>
      <c r="AC138" s="51">
        <f t="shared" ref="AC138:AC201" si="61">M138*$AC$11</f>
        <v>3.9634999999999998</v>
      </c>
      <c r="AD138" s="53">
        <f t="shared" si="10"/>
        <v>1</v>
      </c>
      <c r="AE138" s="53">
        <f t="shared" si="45"/>
        <v>0</v>
      </c>
      <c r="AF138" s="53">
        <f t="shared" si="46"/>
        <v>0</v>
      </c>
    </row>
    <row r="139" spans="1:32" ht="15" x14ac:dyDescent="0.25">
      <c r="A139" s="1">
        <v>1</v>
      </c>
      <c r="B139" s="54">
        <v>6</v>
      </c>
      <c r="C139" s="59" t="s">
        <v>429</v>
      </c>
      <c r="D139" s="50" t="s">
        <v>156</v>
      </c>
      <c r="E139" s="68" t="s">
        <v>128</v>
      </c>
      <c r="F139" s="68" t="s">
        <v>128</v>
      </c>
      <c r="G139" s="89">
        <v>154</v>
      </c>
      <c r="H139" s="89">
        <v>155</v>
      </c>
      <c r="I139" s="63">
        <v>269.339</v>
      </c>
      <c r="J139" s="86">
        <v>269.024</v>
      </c>
      <c r="K139" s="63">
        <v>267.76499999999999</v>
      </c>
      <c r="L139" s="86">
        <v>267.39499999999998</v>
      </c>
      <c r="M139" s="87">
        <v>73.97</v>
      </c>
      <c r="N139" s="52">
        <v>150</v>
      </c>
      <c r="O139" s="52">
        <f t="shared" si="51"/>
        <v>1.6240000000000123</v>
      </c>
      <c r="P139" s="52">
        <f t="shared" si="52"/>
        <v>1.6515000000000157</v>
      </c>
      <c r="Q139" s="51">
        <f t="shared" si="53"/>
        <v>0.85</v>
      </c>
      <c r="R139" s="51">
        <f t="shared" si="54"/>
        <v>20.699579874999998</v>
      </c>
      <c r="S139" s="51">
        <f t="shared" si="55"/>
        <v>94.311749999999989</v>
      </c>
      <c r="T139" s="51">
        <f t="shared" si="56"/>
        <v>9.5254867500009901</v>
      </c>
      <c r="U139" s="51">
        <f t="shared" si="57"/>
        <v>0</v>
      </c>
      <c r="V139" s="51">
        <f t="shared" si="58"/>
        <v>0</v>
      </c>
      <c r="W139" s="51">
        <f t="shared" si="59"/>
        <v>102.53074162500099</v>
      </c>
      <c r="X139" s="55">
        <f t="shared" si="40"/>
        <v>0</v>
      </c>
      <c r="Y139" s="55">
        <f t="shared" si="41"/>
        <v>244.32291000000234</v>
      </c>
      <c r="Z139" s="55">
        <f t="shared" si="42"/>
        <v>0</v>
      </c>
      <c r="AA139" s="51">
        <f t="shared" si="60"/>
        <v>99.859500000000011</v>
      </c>
      <c r="AB139" s="56" t="s">
        <v>158</v>
      </c>
      <c r="AC139" s="51">
        <f t="shared" si="61"/>
        <v>3.6985000000000001</v>
      </c>
      <c r="AD139" s="53">
        <f t="shared" si="10"/>
        <v>1</v>
      </c>
      <c r="AE139" s="53">
        <f t="shared" ref="AE139:AE170" si="62">IF($E139=$AE$10,1,0)</f>
        <v>0</v>
      </c>
      <c r="AF139" s="53">
        <f t="shared" ref="AF139:AF170" si="63">IF($E139=$AF$10,1,0)</f>
        <v>0</v>
      </c>
    </row>
    <row r="140" spans="1:32" ht="15" x14ac:dyDescent="0.25">
      <c r="A140" s="1">
        <v>1</v>
      </c>
      <c r="B140" s="54">
        <v>6</v>
      </c>
      <c r="C140" s="59" t="s">
        <v>412</v>
      </c>
      <c r="D140" s="50" t="s">
        <v>157</v>
      </c>
      <c r="E140" s="68" t="s">
        <v>41</v>
      </c>
      <c r="F140" s="68" t="s">
        <v>128</v>
      </c>
      <c r="G140" s="89">
        <v>155</v>
      </c>
      <c r="H140" s="89">
        <v>156</v>
      </c>
      <c r="I140" s="63">
        <v>269.37099999999998</v>
      </c>
      <c r="J140" s="63">
        <v>268.709</v>
      </c>
      <c r="K140" s="63">
        <v>268.221</v>
      </c>
      <c r="L140" s="63">
        <v>267.55900000000003</v>
      </c>
      <c r="M140" s="87">
        <v>58.89</v>
      </c>
      <c r="N140" s="52">
        <v>150</v>
      </c>
      <c r="O140" s="52">
        <f t="shared" si="51"/>
        <v>1.1999999999999773</v>
      </c>
      <c r="P140" s="52">
        <f t="shared" si="52"/>
        <v>1.1999999999999773</v>
      </c>
      <c r="Q140" s="51">
        <f t="shared" si="53"/>
        <v>0.75</v>
      </c>
      <c r="R140" s="51">
        <f t="shared" si="54"/>
        <v>14.418480375</v>
      </c>
      <c r="S140" s="51">
        <f t="shared" si="55"/>
        <v>53.000999999999003</v>
      </c>
      <c r="T140" s="51">
        <f t="shared" si="56"/>
        <v>0</v>
      </c>
      <c r="U140" s="51">
        <f t="shared" si="57"/>
        <v>0</v>
      </c>
      <c r="V140" s="51">
        <f t="shared" si="58"/>
        <v>0</v>
      </c>
      <c r="W140" s="51">
        <f t="shared" si="59"/>
        <v>51.960855374998999</v>
      </c>
      <c r="X140" s="55">
        <f t="shared" ref="X140:X203" si="64">IF(AND(P140&gt;=1.25,P140&lt;=1.5),P140*M140*2,0)</f>
        <v>0</v>
      </c>
      <c r="Y140" s="55">
        <f t="shared" ref="Y140:Y203" si="65">IF(AND(P140&gt;=1.51,P140&lt;=2.5),P140*M140*2,0)</f>
        <v>0</v>
      </c>
      <c r="Z140" s="55">
        <f t="shared" ref="Z140:Z203" si="66">IF(P140&gt;2.51,P140*M140*2,0)</f>
        <v>0</v>
      </c>
      <c r="AA140" s="51">
        <f t="shared" si="60"/>
        <v>73.612499999999997</v>
      </c>
      <c r="AB140" s="56" t="s">
        <v>158</v>
      </c>
      <c r="AC140" s="51">
        <f t="shared" si="61"/>
        <v>2.9445000000000001</v>
      </c>
      <c r="AD140" s="53">
        <f t="shared" si="10"/>
        <v>0</v>
      </c>
      <c r="AE140" s="53">
        <f t="shared" si="62"/>
        <v>0</v>
      </c>
      <c r="AF140" s="53">
        <f t="shared" si="63"/>
        <v>1</v>
      </c>
    </row>
    <row r="141" spans="1:32" ht="15" x14ac:dyDescent="0.25">
      <c r="A141" s="1">
        <v>1</v>
      </c>
      <c r="B141" s="54">
        <v>6</v>
      </c>
      <c r="C141" s="59" t="s">
        <v>412</v>
      </c>
      <c r="D141" s="50" t="s">
        <v>119</v>
      </c>
      <c r="E141" s="68" t="s">
        <v>128</v>
      </c>
      <c r="F141" s="68" t="s">
        <v>128</v>
      </c>
      <c r="G141" s="89">
        <v>156</v>
      </c>
      <c r="H141" s="89">
        <v>157</v>
      </c>
      <c r="I141" s="63">
        <v>268.709</v>
      </c>
      <c r="J141" s="63">
        <v>268.13799999999998</v>
      </c>
      <c r="K141" s="63">
        <v>267.55900000000003</v>
      </c>
      <c r="L141" s="63">
        <v>266.988</v>
      </c>
      <c r="M141" s="87">
        <v>66.33</v>
      </c>
      <c r="N141" s="52">
        <v>150</v>
      </c>
      <c r="O141" s="52">
        <f t="shared" si="51"/>
        <v>1.1999999999999773</v>
      </c>
      <c r="P141" s="52">
        <f t="shared" si="52"/>
        <v>1.1999999999999773</v>
      </c>
      <c r="Q141" s="51">
        <f t="shared" si="53"/>
        <v>0.75</v>
      </c>
      <c r="R141" s="51">
        <f t="shared" si="54"/>
        <v>16.240071374999999</v>
      </c>
      <c r="S141" s="51">
        <f t="shared" si="55"/>
        <v>59.696999999998873</v>
      </c>
      <c r="T141" s="51">
        <f t="shared" si="56"/>
        <v>0</v>
      </c>
      <c r="U141" s="51">
        <f t="shared" si="57"/>
        <v>0</v>
      </c>
      <c r="V141" s="51">
        <f t="shared" si="58"/>
        <v>0</v>
      </c>
      <c r="W141" s="51">
        <f t="shared" si="59"/>
        <v>58.525446374998872</v>
      </c>
      <c r="X141" s="55">
        <f t="shared" si="64"/>
        <v>0</v>
      </c>
      <c r="Y141" s="55">
        <f t="shared" si="65"/>
        <v>0</v>
      </c>
      <c r="Z141" s="55">
        <f t="shared" si="66"/>
        <v>0</v>
      </c>
      <c r="AA141" s="51">
        <f t="shared" si="60"/>
        <v>82.912499999999994</v>
      </c>
      <c r="AB141" s="56" t="s">
        <v>158</v>
      </c>
      <c r="AC141" s="51">
        <f t="shared" si="61"/>
        <v>3.3165</v>
      </c>
      <c r="AD141" s="53">
        <f t="shared" si="10"/>
        <v>1</v>
      </c>
      <c r="AE141" s="53">
        <f t="shared" si="62"/>
        <v>0</v>
      </c>
      <c r="AF141" s="53">
        <f t="shared" si="63"/>
        <v>0</v>
      </c>
    </row>
    <row r="142" spans="1:32" ht="15" x14ac:dyDescent="0.25">
      <c r="A142" s="1">
        <v>1</v>
      </c>
      <c r="B142" s="54">
        <v>6</v>
      </c>
      <c r="C142" s="59" t="s">
        <v>412</v>
      </c>
      <c r="D142" s="50" t="s">
        <v>162</v>
      </c>
      <c r="E142" s="68" t="s">
        <v>128</v>
      </c>
      <c r="F142" s="68" t="s">
        <v>128</v>
      </c>
      <c r="G142" s="89">
        <v>157</v>
      </c>
      <c r="H142" s="89">
        <v>158</v>
      </c>
      <c r="I142" s="63">
        <v>268.13799999999998</v>
      </c>
      <c r="J142" s="63">
        <v>267.31</v>
      </c>
      <c r="K142" s="63">
        <v>266.988</v>
      </c>
      <c r="L142" s="63">
        <v>266.16000000000003</v>
      </c>
      <c r="M142" s="87">
        <v>83.42</v>
      </c>
      <c r="N142" s="52">
        <v>150</v>
      </c>
      <c r="O142" s="52">
        <f t="shared" si="51"/>
        <v>1.1999999999999773</v>
      </c>
      <c r="P142" s="52">
        <f t="shared" si="52"/>
        <v>1.1999999999999773</v>
      </c>
      <c r="Q142" s="51">
        <f t="shared" si="53"/>
        <v>0.75</v>
      </c>
      <c r="R142" s="51">
        <f t="shared" si="54"/>
        <v>20.424344250000001</v>
      </c>
      <c r="S142" s="51">
        <f t="shared" si="55"/>
        <v>75.077999999998582</v>
      </c>
      <c r="T142" s="51">
        <f t="shared" si="56"/>
        <v>0</v>
      </c>
      <c r="U142" s="51">
        <f t="shared" si="57"/>
        <v>0</v>
      </c>
      <c r="V142" s="51">
        <f t="shared" si="58"/>
        <v>0</v>
      </c>
      <c r="W142" s="51">
        <f t="shared" si="59"/>
        <v>73.604594249998584</v>
      </c>
      <c r="X142" s="55">
        <f t="shared" si="64"/>
        <v>0</v>
      </c>
      <c r="Y142" s="55">
        <f t="shared" si="65"/>
        <v>0</v>
      </c>
      <c r="Z142" s="55">
        <f t="shared" si="66"/>
        <v>0</v>
      </c>
      <c r="AA142" s="51">
        <f t="shared" si="60"/>
        <v>104.27500000000001</v>
      </c>
      <c r="AB142" s="56" t="s">
        <v>158</v>
      </c>
      <c r="AC142" s="51">
        <f t="shared" si="61"/>
        <v>4.1710000000000003</v>
      </c>
      <c r="AD142" s="53">
        <f t="shared" si="10"/>
        <v>1</v>
      </c>
      <c r="AE142" s="53">
        <f t="shared" si="62"/>
        <v>0</v>
      </c>
      <c r="AF142" s="53">
        <f t="shared" si="63"/>
        <v>0</v>
      </c>
    </row>
    <row r="143" spans="1:32" ht="15" x14ac:dyDescent="0.25">
      <c r="A143" s="1">
        <v>1</v>
      </c>
      <c r="B143" s="54">
        <v>6</v>
      </c>
      <c r="C143" s="59" t="s">
        <v>412</v>
      </c>
      <c r="D143" s="50" t="s">
        <v>163</v>
      </c>
      <c r="E143" s="68" t="s">
        <v>128</v>
      </c>
      <c r="F143" s="68" t="s">
        <v>128</v>
      </c>
      <c r="G143" s="89">
        <v>158</v>
      </c>
      <c r="H143" s="89">
        <v>159</v>
      </c>
      <c r="I143" s="63">
        <v>267.31</v>
      </c>
      <c r="J143" s="63">
        <v>266.35000000000002</v>
      </c>
      <c r="K143" s="63">
        <v>266.16000000000003</v>
      </c>
      <c r="L143" s="63">
        <v>265.2</v>
      </c>
      <c r="M143" s="87">
        <v>73.55</v>
      </c>
      <c r="N143" s="52">
        <v>150</v>
      </c>
      <c r="O143" s="52">
        <f t="shared" si="51"/>
        <v>1.1999999999999773</v>
      </c>
      <c r="P143" s="52">
        <f t="shared" si="52"/>
        <v>1.2000000000000057</v>
      </c>
      <c r="Q143" s="51">
        <f t="shared" si="53"/>
        <v>0.75</v>
      </c>
      <c r="R143" s="51">
        <f t="shared" si="54"/>
        <v>18.007798124999997</v>
      </c>
      <c r="S143" s="51">
        <f t="shared" si="55"/>
        <v>66.195000000000306</v>
      </c>
      <c r="T143" s="51">
        <f t="shared" si="56"/>
        <v>0</v>
      </c>
      <c r="U143" s="51">
        <f t="shared" si="57"/>
        <v>0</v>
      </c>
      <c r="V143" s="51">
        <f t="shared" si="58"/>
        <v>0</v>
      </c>
      <c r="W143" s="51">
        <f t="shared" si="59"/>
        <v>64.895923125000309</v>
      </c>
      <c r="X143" s="55">
        <f t="shared" si="64"/>
        <v>0</v>
      </c>
      <c r="Y143" s="55">
        <f t="shared" si="65"/>
        <v>0</v>
      </c>
      <c r="Z143" s="55">
        <f t="shared" si="66"/>
        <v>0</v>
      </c>
      <c r="AA143" s="51">
        <f t="shared" si="60"/>
        <v>91.9375</v>
      </c>
      <c r="AB143" s="56" t="s">
        <v>158</v>
      </c>
      <c r="AC143" s="51">
        <f t="shared" si="61"/>
        <v>3.6775000000000002</v>
      </c>
      <c r="AD143" s="53">
        <f t="shared" si="10"/>
        <v>1</v>
      </c>
      <c r="AE143" s="53">
        <f t="shared" si="62"/>
        <v>0</v>
      </c>
      <c r="AF143" s="53">
        <f t="shared" si="63"/>
        <v>0</v>
      </c>
    </row>
    <row r="144" spans="1:32" ht="15" x14ac:dyDescent="0.25">
      <c r="A144" s="1">
        <v>1</v>
      </c>
      <c r="B144" s="54">
        <v>6</v>
      </c>
      <c r="C144" s="59" t="s">
        <v>412</v>
      </c>
      <c r="D144" s="50" t="s">
        <v>304</v>
      </c>
      <c r="E144" s="68" t="s">
        <v>128</v>
      </c>
      <c r="F144" s="68" t="s">
        <v>128</v>
      </c>
      <c r="G144" s="89">
        <v>159</v>
      </c>
      <c r="H144" s="89">
        <v>49</v>
      </c>
      <c r="I144" s="63">
        <v>266.35000000000002</v>
      </c>
      <c r="J144" s="86">
        <v>265.3</v>
      </c>
      <c r="K144" s="63">
        <v>265.2</v>
      </c>
      <c r="L144" s="86">
        <v>264.14999999999998</v>
      </c>
      <c r="M144" s="87">
        <v>72.08</v>
      </c>
      <c r="N144" s="52">
        <v>150</v>
      </c>
      <c r="O144" s="52">
        <f t="shared" si="51"/>
        <v>1.2000000000000342</v>
      </c>
      <c r="P144" s="52">
        <f t="shared" si="52"/>
        <v>1.2000000000000342</v>
      </c>
      <c r="Q144" s="51">
        <f t="shared" si="53"/>
        <v>0.75</v>
      </c>
      <c r="R144" s="51">
        <f t="shared" si="54"/>
        <v>17.647887000000001</v>
      </c>
      <c r="S144" s="51">
        <f t="shared" si="55"/>
        <v>64.872000000001847</v>
      </c>
      <c r="T144" s="51">
        <f t="shared" si="56"/>
        <v>0</v>
      </c>
      <c r="U144" s="51">
        <f t="shared" si="57"/>
        <v>0</v>
      </c>
      <c r="V144" s="51">
        <f t="shared" si="58"/>
        <v>0</v>
      </c>
      <c r="W144" s="51">
        <f t="shared" si="59"/>
        <v>63.598887000001845</v>
      </c>
      <c r="X144" s="55">
        <f t="shared" si="64"/>
        <v>0</v>
      </c>
      <c r="Y144" s="55">
        <f t="shared" si="65"/>
        <v>0</v>
      </c>
      <c r="Z144" s="55">
        <f t="shared" si="66"/>
        <v>0</v>
      </c>
      <c r="AA144" s="51">
        <f t="shared" si="60"/>
        <v>90.1</v>
      </c>
      <c r="AB144" s="56" t="s">
        <v>158</v>
      </c>
      <c r="AC144" s="51">
        <f t="shared" si="61"/>
        <v>3.6040000000000001</v>
      </c>
      <c r="AD144" s="53">
        <f t="shared" si="10"/>
        <v>1</v>
      </c>
      <c r="AE144" s="53">
        <f t="shared" si="62"/>
        <v>0</v>
      </c>
      <c r="AF144" s="53">
        <f t="shared" si="63"/>
        <v>0</v>
      </c>
    </row>
    <row r="145" spans="1:32" ht="15" x14ac:dyDescent="0.25">
      <c r="A145" s="1">
        <v>1</v>
      </c>
      <c r="B145" s="54">
        <v>6</v>
      </c>
      <c r="C145" s="59" t="s">
        <v>432</v>
      </c>
      <c r="D145" s="50" t="s">
        <v>305</v>
      </c>
      <c r="E145" s="68" t="s">
        <v>41</v>
      </c>
      <c r="F145" s="68" t="s">
        <v>128</v>
      </c>
      <c r="G145" s="89">
        <v>160</v>
      </c>
      <c r="H145" s="89">
        <v>161</v>
      </c>
      <c r="I145" s="63">
        <v>267.14100000000002</v>
      </c>
      <c r="J145" s="63">
        <v>266.63900000000001</v>
      </c>
      <c r="K145" s="63">
        <v>265.99099999999999</v>
      </c>
      <c r="L145" s="63">
        <v>265.48899999999998</v>
      </c>
      <c r="M145" s="87">
        <v>56.54</v>
      </c>
      <c r="N145" s="52">
        <v>150</v>
      </c>
      <c r="O145" s="52">
        <f t="shared" si="51"/>
        <v>1.1500000000000341</v>
      </c>
      <c r="P145" s="52">
        <f t="shared" si="52"/>
        <v>1.1500000000000341</v>
      </c>
      <c r="Q145" s="51">
        <f t="shared" si="53"/>
        <v>0.75</v>
      </c>
      <c r="R145" s="51">
        <f t="shared" si="54"/>
        <v>13.843112249999999</v>
      </c>
      <c r="S145" s="51">
        <f t="shared" si="55"/>
        <v>48.765750000001447</v>
      </c>
      <c r="T145" s="51">
        <f t="shared" si="56"/>
        <v>0</v>
      </c>
      <c r="U145" s="51">
        <f t="shared" si="57"/>
        <v>0</v>
      </c>
      <c r="V145" s="51">
        <f t="shared" si="58"/>
        <v>0</v>
      </c>
      <c r="W145" s="51">
        <f t="shared" si="59"/>
        <v>47.767112250001446</v>
      </c>
      <c r="X145" s="55">
        <f t="shared" si="64"/>
        <v>0</v>
      </c>
      <c r="Y145" s="55">
        <f t="shared" si="65"/>
        <v>0</v>
      </c>
      <c r="Z145" s="55">
        <f t="shared" si="66"/>
        <v>0</v>
      </c>
      <c r="AA145" s="51">
        <f t="shared" si="60"/>
        <v>70.674999999999997</v>
      </c>
      <c r="AB145" s="56" t="s">
        <v>226</v>
      </c>
      <c r="AC145" s="51">
        <f t="shared" si="61"/>
        <v>2.827</v>
      </c>
      <c r="AD145" s="53">
        <f t="shared" si="10"/>
        <v>0</v>
      </c>
      <c r="AE145" s="53">
        <f t="shared" si="62"/>
        <v>0</v>
      </c>
      <c r="AF145" s="53">
        <f t="shared" si="63"/>
        <v>1</v>
      </c>
    </row>
    <row r="146" spans="1:32" ht="15" x14ac:dyDescent="0.25">
      <c r="A146" s="1">
        <v>1</v>
      </c>
      <c r="B146" s="54">
        <v>6</v>
      </c>
      <c r="C146" s="59" t="s">
        <v>432</v>
      </c>
      <c r="D146" s="50" t="s">
        <v>120</v>
      </c>
      <c r="E146" s="68" t="s">
        <v>128</v>
      </c>
      <c r="F146" s="68" t="s">
        <v>128</v>
      </c>
      <c r="G146" s="89">
        <v>161</v>
      </c>
      <c r="H146" s="89">
        <v>147</v>
      </c>
      <c r="I146" s="63">
        <v>266.63900000000001</v>
      </c>
      <c r="J146" s="86">
        <v>265.75400000000002</v>
      </c>
      <c r="K146" s="63">
        <v>265.48899999999998</v>
      </c>
      <c r="L146" s="86">
        <v>264.60399999999998</v>
      </c>
      <c r="M146" s="87">
        <v>68.05</v>
      </c>
      <c r="N146" s="52">
        <v>150</v>
      </c>
      <c r="O146" s="52">
        <f t="shared" si="51"/>
        <v>1.1500000000000341</v>
      </c>
      <c r="P146" s="52">
        <f t="shared" si="52"/>
        <v>1.1500000000000341</v>
      </c>
      <c r="Q146" s="51">
        <f t="shared" si="53"/>
        <v>0.75</v>
      </c>
      <c r="R146" s="51">
        <f t="shared" si="54"/>
        <v>16.661191875</v>
      </c>
      <c r="S146" s="51">
        <f t="shared" si="55"/>
        <v>58.693125000001736</v>
      </c>
      <c r="T146" s="51">
        <f t="shared" si="56"/>
        <v>0</v>
      </c>
      <c r="U146" s="51">
        <f t="shared" si="57"/>
        <v>0</v>
      </c>
      <c r="V146" s="51">
        <f t="shared" si="58"/>
        <v>0</v>
      </c>
      <c r="W146" s="51">
        <f t="shared" si="59"/>
        <v>57.491191875001732</v>
      </c>
      <c r="X146" s="55">
        <f t="shared" si="64"/>
        <v>0</v>
      </c>
      <c r="Y146" s="55">
        <f t="shared" si="65"/>
        <v>0</v>
      </c>
      <c r="Z146" s="55">
        <f t="shared" si="66"/>
        <v>0</v>
      </c>
      <c r="AA146" s="51">
        <f t="shared" si="60"/>
        <v>85.0625</v>
      </c>
      <c r="AB146" s="56" t="s">
        <v>226</v>
      </c>
      <c r="AC146" s="51">
        <f t="shared" si="61"/>
        <v>3.4024999999999999</v>
      </c>
      <c r="AD146" s="53">
        <f t="shared" si="10"/>
        <v>1</v>
      </c>
      <c r="AE146" s="53">
        <f t="shared" si="62"/>
        <v>0</v>
      </c>
      <c r="AF146" s="53">
        <f t="shared" si="63"/>
        <v>0</v>
      </c>
    </row>
    <row r="147" spans="1:32" ht="15" x14ac:dyDescent="0.25">
      <c r="A147" s="1">
        <v>1</v>
      </c>
      <c r="B147" s="54">
        <v>6</v>
      </c>
      <c r="C147" s="59" t="s">
        <v>434</v>
      </c>
      <c r="D147" s="50" t="s">
        <v>306</v>
      </c>
      <c r="E147" s="68" t="s">
        <v>128</v>
      </c>
      <c r="F147" s="68" t="s">
        <v>128</v>
      </c>
      <c r="G147" s="89">
        <v>162</v>
      </c>
      <c r="H147" s="89">
        <v>163</v>
      </c>
      <c r="I147" s="63">
        <v>267.14100000000002</v>
      </c>
      <c r="J147" s="63">
        <v>266.63900000000001</v>
      </c>
      <c r="K147" s="63">
        <v>265.99099999999999</v>
      </c>
      <c r="L147" s="63">
        <v>265.48899999999998</v>
      </c>
      <c r="M147" s="87">
        <v>60.3</v>
      </c>
      <c r="N147" s="52">
        <v>150</v>
      </c>
      <c r="O147" s="52">
        <f t="shared" si="51"/>
        <v>1.1500000000000341</v>
      </c>
      <c r="P147" s="52">
        <f t="shared" si="52"/>
        <v>1.1500000000000341</v>
      </c>
      <c r="Q147" s="51">
        <f t="shared" si="53"/>
        <v>0.75</v>
      </c>
      <c r="R147" s="51">
        <f t="shared" si="54"/>
        <v>14.76370125</v>
      </c>
      <c r="S147" s="51">
        <f t="shared" si="55"/>
        <v>52.008750000001534</v>
      </c>
      <c r="T147" s="51">
        <f t="shared" si="56"/>
        <v>0</v>
      </c>
      <c r="U147" s="51">
        <f t="shared" si="57"/>
        <v>0</v>
      </c>
      <c r="V147" s="51">
        <f t="shared" si="58"/>
        <v>0</v>
      </c>
      <c r="W147" s="51">
        <f t="shared" si="59"/>
        <v>50.943701250001531</v>
      </c>
      <c r="X147" s="55">
        <f t="shared" si="64"/>
        <v>0</v>
      </c>
      <c r="Y147" s="55">
        <f t="shared" si="65"/>
        <v>0</v>
      </c>
      <c r="Z147" s="55">
        <f t="shared" si="66"/>
        <v>0</v>
      </c>
      <c r="AA147" s="51">
        <f t="shared" si="60"/>
        <v>75.375</v>
      </c>
      <c r="AB147" s="56" t="s">
        <v>226</v>
      </c>
      <c r="AC147" s="51">
        <f t="shared" si="61"/>
        <v>3.0150000000000001</v>
      </c>
      <c r="AD147" s="53">
        <f t="shared" si="10"/>
        <v>1</v>
      </c>
      <c r="AE147" s="53">
        <f t="shared" si="62"/>
        <v>0</v>
      </c>
      <c r="AF147" s="53">
        <f t="shared" si="63"/>
        <v>0</v>
      </c>
    </row>
    <row r="148" spans="1:32" ht="15" x14ac:dyDescent="0.25">
      <c r="A148" s="1">
        <v>1</v>
      </c>
      <c r="B148" s="54">
        <v>6</v>
      </c>
      <c r="C148" s="59" t="s">
        <v>434</v>
      </c>
      <c r="D148" s="50" t="s">
        <v>307</v>
      </c>
      <c r="E148" s="68" t="s">
        <v>128</v>
      </c>
      <c r="F148" s="68" t="s">
        <v>128</v>
      </c>
      <c r="G148" s="89">
        <v>163</v>
      </c>
      <c r="H148" s="89">
        <v>140</v>
      </c>
      <c r="I148" s="63">
        <v>266.63900000000001</v>
      </c>
      <c r="J148" s="86">
        <v>267.11599999999999</v>
      </c>
      <c r="K148" s="63">
        <v>265.48899999999998</v>
      </c>
      <c r="L148" s="86">
        <v>265.15699999999998</v>
      </c>
      <c r="M148" s="87">
        <v>66.45</v>
      </c>
      <c r="N148" s="52">
        <v>150</v>
      </c>
      <c r="O148" s="52">
        <f t="shared" si="51"/>
        <v>1.1500000000000341</v>
      </c>
      <c r="P148" s="52">
        <f t="shared" si="52"/>
        <v>1.5545000000000186</v>
      </c>
      <c r="Q148" s="51">
        <f t="shared" si="53"/>
        <v>0.85</v>
      </c>
      <c r="R148" s="51">
        <f t="shared" si="54"/>
        <v>18.595201875000001</v>
      </c>
      <c r="S148" s="51">
        <f t="shared" si="55"/>
        <v>84.723749999999995</v>
      </c>
      <c r="T148" s="51">
        <f t="shared" si="56"/>
        <v>3.0782962500010531</v>
      </c>
      <c r="U148" s="51">
        <f t="shared" si="57"/>
        <v>0</v>
      </c>
      <c r="V148" s="51">
        <f t="shared" si="58"/>
        <v>0</v>
      </c>
      <c r="W148" s="51">
        <f t="shared" si="59"/>
        <v>86.628373125001062</v>
      </c>
      <c r="X148" s="55">
        <f t="shared" si="64"/>
        <v>0</v>
      </c>
      <c r="Y148" s="55">
        <f t="shared" si="65"/>
        <v>206.59305000000248</v>
      </c>
      <c r="Z148" s="55">
        <f t="shared" si="66"/>
        <v>0</v>
      </c>
      <c r="AA148" s="51">
        <f t="shared" si="60"/>
        <v>89.70750000000001</v>
      </c>
      <c r="AB148" s="56" t="s">
        <v>226</v>
      </c>
      <c r="AC148" s="51">
        <f t="shared" si="61"/>
        <v>3.3225000000000002</v>
      </c>
      <c r="AD148" s="53">
        <f t="shared" si="10"/>
        <v>1</v>
      </c>
      <c r="AE148" s="53">
        <f t="shared" si="62"/>
        <v>0</v>
      </c>
      <c r="AF148" s="53">
        <f t="shared" si="63"/>
        <v>0</v>
      </c>
    </row>
    <row r="149" spans="1:32" ht="15" x14ac:dyDescent="0.25">
      <c r="A149" s="1">
        <v>1</v>
      </c>
      <c r="B149" s="54">
        <v>6</v>
      </c>
      <c r="C149" s="59" t="s">
        <v>430</v>
      </c>
      <c r="D149" s="50" t="s">
        <v>149</v>
      </c>
      <c r="E149" s="68" t="s">
        <v>41</v>
      </c>
      <c r="F149" s="68" t="s">
        <v>128</v>
      </c>
      <c r="G149" s="89">
        <v>164</v>
      </c>
      <c r="H149" s="89">
        <v>165</v>
      </c>
      <c r="I149" s="63">
        <v>268.81099999999998</v>
      </c>
      <c r="J149" s="63">
        <v>268.35199999999998</v>
      </c>
      <c r="K149" s="63">
        <v>267.661</v>
      </c>
      <c r="L149" s="63">
        <v>267.202</v>
      </c>
      <c r="M149" s="87">
        <v>63.92</v>
      </c>
      <c r="N149" s="52">
        <v>150</v>
      </c>
      <c r="O149" s="52">
        <f t="shared" si="51"/>
        <v>1.1499999999999773</v>
      </c>
      <c r="P149" s="52">
        <f t="shared" si="52"/>
        <v>1.1499999999999773</v>
      </c>
      <c r="Q149" s="51">
        <f t="shared" si="53"/>
        <v>0.75</v>
      </c>
      <c r="R149" s="51">
        <f t="shared" si="54"/>
        <v>15.650012999999998</v>
      </c>
      <c r="S149" s="51">
        <f t="shared" si="55"/>
        <v>55.130999999998906</v>
      </c>
      <c r="T149" s="51">
        <f t="shared" si="56"/>
        <v>0</v>
      </c>
      <c r="U149" s="51">
        <f t="shared" si="57"/>
        <v>0</v>
      </c>
      <c r="V149" s="51">
        <f t="shared" si="58"/>
        <v>0</v>
      </c>
      <c r="W149" s="51">
        <f t="shared" si="59"/>
        <v>54.002012999998904</v>
      </c>
      <c r="X149" s="55">
        <f t="shared" si="64"/>
        <v>0</v>
      </c>
      <c r="Y149" s="55">
        <f t="shared" si="65"/>
        <v>0</v>
      </c>
      <c r="Z149" s="55">
        <f t="shared" si="66"/>
        <v>0</v>
      </c>
      <c r="AA149" s="51">
        <f t="shared" si="60"/>
        <v>79.900000000000006</v>
      </c>
      <c r="AB149" s="56" t="s">
        <v>226</v>
      </c>
      <c r="AC149" s="51">
        <f t="shared" si="61"/>
        <v>3.1960000000000002</v>
      </c>
      <c r="AD149" s="53">
        <f t="shared" si="10"/>
        <v>0</v>
      </c>
      <c r="AE149" s="53">
        <f t="shared" si="62"/>
        <v>0</v>
      </c>
      <c r="AF149" s="53">
        <f t="shared" si="63"/>
        <v>1</v>
      </c>
    </row>
    <row r="150" spans="1:32" ht="15" x14ac:dyDescent="0.25">
      <c r="A150" s="1">
        <v>1</v>
      </c>
      <c r="B150" s="54">
        <v>6</v>
      </c>
      <c r="C150" s="59" t="s">
        <v>430</v>
      </c>
      <c r="D150" s="50" t="s">
        <v>308</v>
      </c>
      <c r="E150" s="68" t="s">
        <v>128</v>
      </c>
      <c r="F150" s="68" t="s">
        <v>128</v>
      </c>
      <c r="G150" s="89">
        <v>165</v>
      </c>
      <c r="H150" s="89">
        <v>139</v>
      </c>
      <c r="I150" s="63">
        <v>268.35199999999998</v>
      </c>
      <c r="J150" s="86">
        <v>267.72000000000003</v>
      </c>
      <c r="K150" s="63">
        <v>267.202</v>
      </c>
      <c r="L150" s="86">
        <v>266.57</v>
      </c>
      <c r="M150" s="87">
        <v>85.13</v>
      </c>
      <c r="N150" s="52">
        <v>150</v>
      </c>
      <c r="O150" s="52">
        <f t="shared" si="51"/>
        <v>1.1499999999999773</v>
      </c>
      <c r="P150" s="52">
        <f t="shared" si="52"/>
        <v>1.1500000000000057</v>
      </c>
      <c r="Q150" s="51">
        <f t="shared" si="53"/>
        <v>0.75</v>
      </c>
      <c r="R150" s="51">
        <f t="shared" si="54"/>
        <v>20.843016374999998</v>
      </c>
      <c r="S150" s="51">
        <f t="shared" si="55"/>
        <v>73.424625000000361</v>
      </c>
      <c r="T150" s="51">
        <f t="shared" si="56"/>
        <v>0</v>
      </c>
      <c r="U150" s="51">
        <f t="shared" si="57"/>
        <v>0</v>
      </c>
      <c r="V150" s="51">
        <f t="shared" si="58"/>
        <v>0</v>
      </c>
      <c r="W150" s="51">
        <f t="shared" si="59"/>
        <v>71.921016375000363</v>
      </c>
      <c r="X150" s="55">
        <f t="shared" si="64"/>
        <v>0</v>
      </c>
      <c r="Y150" s="55">
        <f t="shared" si="65"/>
        <v>0</v>
      </c>
      <c r="Z150" s="55">
        <f t="shared" si="66"/>
        <v>0</v>
      </c>
      <c r="AA150" s="51">
        <f t="shared" si="60"/>
        <v>106.41249999999999</v>
      </c>
      <c r="AB150" s="56" t="s">
        <v>226</v>
      </c>
      <c r="AC150" s="51">
        <f t="shared" si="61"/>
        <v>4.2565</v>
      </c>
      <c r="AD150" s="53">
        <f t="shared" si="10"/>
        <v>1</v>
      </c>
      <c r="AE150" s="53">
        <f t="shared" si="62"/>
        <v>0</v>
      </c>
      <c r="AF150" s="53">
        <f t="shared" si="63"/>
        <v>0</v>
      </c>
    </row>
    <row r="151" spans="1:32" ht="15" x14ac:dyDescent="0.25">
      <c r="A151" s="1">
        <v>1</v>
      </c>
      <c r="B151" s="54">
        <v>6</v>
      </c>
      <c r="C151" s="59" t="s">
        <v>435</v>
      </c>
      <c r="D151" s="50" t="s">
        <v>139</v>
      </c>
      <c r="E151" s="68" t="s">
        <v>41</v>
      </c>
      <c r="F151" s="68" t="s">
        <v>128</v>
      </c>
      <c r="G151" s="89">
        <v>167</v>
      </c>
      <c r="H151" s="89">
        <v>166</v>
      </c>
      <c r="I151" s="63">
        <v>269.60199999999998</v>
      </c>
      <c r="J151" s="63">
        <v>269.30700000000002</v>
      </c>
      <c r="K151" s="63">
        <v>268.452</v>
      </c>
      <c r="L151" s="63">
        <v>268.15699999999998</v>
      </c>
      <c r="M151" s="87">
        <v>50.1</v>
      </c>
      <c r="N151" s="52">
        <v>150</v>
      </c>
      <c r="O151" s="52">
        <f t="shared" si="51"/>
        <v>1.1499999999999773</v>
      </c>
      <c r="P151" s="52">
        <f t="shared" si="52"/>
        <v>1.1500000000000057</v>
      </c>
      <c r="Q151" s="51">
        <f t="shared" si="53"/>
        <v>0.75</v>
      </c>
      <c r="R151" s="51">
        <f t="shared" si="54"/>
        <v>12.26635875</v>
      </c>
      <c r="S151" s="51">
        <f t="shared" si="55"/>
        <v>43.21125000000022</v>
      </c>
      <c r="T151" s="51">
        <f t="shared" si="56"/>
        <v>0</v>
      </c>
      <c r="U151" s="51">
        <f t="shared" si="57"/>
        <v>0</v>
      </c>
      <c r="V151" s="51">
        <f t="shared" si="58"/>
        <v>0</v>
      </c>
      <c r="W151" s="51">
        <f t="shared" si="59"/>
        <v>42.326358750000217</v>
      </c>
      <c r="X151" s="55">
        <f t="shared" si="64"/>
        <v>0</v>
      </c>
      <c r="Y151" s="55">
        <f t="shared" si="65"/>
        <v>0</v>
      </c>
      <c r="Z151" s="55">
        <f t="shared" si="66"/>
        <v>0</v>
      </c>
      <c r="AA151" s="51">
        <f t="shared" si="60"/>
        <v>62.625</v>
      </c>
      <c r="AB151" s="56" t="s">
        <v>226</v>
      </c>
      <c r="AC151" s="51">
        <f t="shared" si="61"/>
        <v>2.5050000000000003</v>
      </c>
      <c r="AD151" s="53">
        <f t="shared" si="10"/>
        <v>0</v>
      </c>
      <c r="AE151" s="53">
        <f t="shared" si="62"/>
        <v>0</v>
      </c>
      <c r="AF151" s="53">
        <f t="shared" si="63"/>
        <v>1</v>
      </c>
    </row>
    <row r="152" spans="1:32" ht="15" x14ac:dyDescent="0.25">
      <c r="A152" s="1">
        <v>1</v>
      </c>
      <c r="B152" s="54">
        <v>6</v>
      </c>
      <c r="C152" s="59" t="s">
        <v>435</v>
      </c>
      <c r="D152" s="50" t="s">
        <v>155</v>
      </c>
      <c r="E152" s="68" t="s">
        <v>128</v>
      </c>
      <c r="F152" s="68" t="s">
        <v>128</v>
      </c>
      <c r="G152" s="89">
        <v>166</v>
      </c>
      <c r="H152" s="89">
        <v>41</v>
      </c>
      <c r="I152" s="63">
        <v>269.30700000000002</v>
      </c>
      <c r="J152" s="86">
        <v>268.82600000000002</v>
      </c>
      <c r="K152" s="63">
        <v>268.15699999999998</v>
      </c>
      <c r="L152" s="86">
        <v>267.67599999999999</v>
      </c>
      <c r="M152" s="87">
        <v>61.04</v>
      </c>
      <c r="N152" s="52">
        <v>150</v>
      </c>
      <c r="O152" s="52">
        <f t="shared" si="51"/>
        <v>1.1500000000000341</v>
      </c>
      <c r="P152" s="52">
        <f t="shared" si="52"/>
        <v>1.1500000000000341</v>
      </c>
      <c r="Q152" s="51">
        <f t="shared" si="53"/>
        <v>0.75</v>
      </c>
      <c r="R152" s="51">
        <f t="shared" si="54"/>
        <v>14.944880999999999</v>
      </c>
      <c r="S152" s="51">
        <f t="shared" si="55"/>
        <v>52.647000000001562</v>
      </c>
      <c r="T152" s="51">
        <f t="shared" si="56"/>
        <v>0</v>
      </c>
      <c r="U152" s="51">
        <f t="shared" si="57"/>
        <v>0</v>
      </c>
      <c r="V152" s="51">
        <f t="shared" si="58"/>
        <v>0</v>
      </c>
      <c r="W152" s="51">
        <f t="shared" si="59"/>
        <v>51.568881000001561</v>
      </c>
      <c r="X152" s="55">
        <f t="shared" si="64"/>
        <v>0</v>
      </c>
      <c r="Y152" s="55">
        <f t="shared" si="65"/>
        <v>0</v>
      </c>
      <c r="Z152" s="55">
        <f t="shared" si="66"/>
        <v>0</v>
      </c>
      <c r="AA152" s="51">
        <f t="shared" si="60"/>
        <v>76.3</v>
      </c>
      <c r="AB152" s="56" t="s">
        <v>226</v>
      </c>
      <c r="AC152" s="51">
        <f t="shared" si="61"/>
        <v>3.052</v>
      </c>
      <c r="AD152" s="53">
        <f t="shared" si="10"/>
        <v>1</v>
      </c>
      <c r="AE152" s="53">
        <f t="shared" si="62"/>
        <v>0</v>
      </c>
      <c r="AF152" s="53">
        <f t="shared" si="63"/>
        <v>0</v>
      </c>
    </row>
    <row r="153" spans="1:32" ht="15" x14ac:dyDescent="0.25">
      <c r="A153" s="1">
        <v>1</v>
      </c>
      <c r="B153" s="54">
        <v>6</v>
      </c>
      <c r="C153" s="59" t="s">
        <v>429</v>
      </c>
      <c r="D153" s="50" t="s">
        <v>130</v>
      </c>
      <c r="E153" s="68" t="s">
        <v>41</v>
      </c>
      <c r="F153" s="68" t="s">
        <v>128</v>
      </c>
      <c r="G153" s="89">
        <v>168</v>
      </c>
      <c r="H153" s="89">
        <v>169</v>
      </c>
      <c r="I153" s="63">
        <v>269.38099999999997</v>
      </c>
      <c r="J153" s="63">
        <v>269.101</v>
      </c>
      <c r="K153" s="63">
        <v>268.23099999999999</v>
      </c>
      <c r="L153" s="63">
        <v>267.95100000000002</v>
      </c>
      <c r="M153" s="87">
        <v>51.37</v>
      </c>
      <c r="N153" s="52">
        <v>150</v>
      </c>
      <c r="O153" s="52">
        <f t="shared" si="51"/>
        <v>1.1999999999999773</v>
      </c>
      <c r="P153" s="52">
        <f t="shared" si="52"/>
        <v>1.1999999999999773</v>
      </c>
      <c r="Q153" s="51">
        <f t="shared" si="53"/>
        <v>0.75</v>
      </c>
      <c r="R153" s="51">
        <f t="shared" si="54"/>
        <v>12.577302374999999</v>
      </c>
      <c r="S153" s="51">
        <f t="shared" si="55"/>
        <v>46.232999999999123</v>
      </c>
      <c r="T153" s="51">
        <f t="shared" si="56"/>
        <v>0</v>
      </c>
      <c r="U153" s="51">
        <f t="shared" si="57"/>
        <v>0</v>
      </c>
      <c r="V153" s="51">
        <f t="shared" si="58"/>
        <v>0</v>
      </c>
      <c r="W153" s="51">
        <f t="shared" si="59"/>
        <v>45.325677374999124</v>
      </c>
      <c r="X153" s="55">
        <f t="shared" si="64"/>
        <v>0</v>
      </c>
      <c r="Y153" s="55">
        <f t="shared" si="65"/>
        <v>0</v>
      </c>
      <c r="Z153" s="55">
        <f t="shared" si="66"/>
        <v>0</v>
      </c>
      <c r="AA153" s="51">
        <f t="shared" si="60"/>
        <v>64.212499999999991</v>
      </c>
      <c r="AB153" s="56" t="s">
        <v>158</v>
      </c>
      <c r="AC153" s="51">
        <f t="shared" si="61"/>
        <v>2.5685000000000002</v>
      </c>
      <c r="AD153" s="53">
        <f t="shared" si="10"/>
        <v>0</v>
      </c>
      <c r="AE153" s="53">
        <f t="shared" si="62"/>
        <v>0</v>
      </c>
      <c r="AF153" s="53">
        <f t="shared" si="63"/>
        <v>1</v>
      </c>
    </row>
    <row r="154" spans="1:32" ht="15" x14ac:dyDescent="0.25">
      <c r="A154" s="1">
        <v>1</v>
      </c>
      <c r="B154" s="54">
        <v>6</v>
      </c>
      <c r="C154" s="59" t="s">
        <v>429</v>
      </c>
      <c r="D154" s="50" t="s">
        <v>205</v>
      </c>
      <c r="E154" s="68" t="s">
        <v>128</v>
      </c>
      <c r="F154" s="68" t="s">
        <v>21</v>
      </c>
      <c r="G154" s="89">
        <v>169</v>
      </c>
      <c r="H154" s="89">
        <v>42</v>
      </c>
      <c r="I154" s="63">
        <v>269.101</v>
      </c>
      <c r="J154" s="86">
        <v>268.71100000000001</v>
      </c>
      <c r="K154" s="63">
        <v>267.95100000000002</v>
      </c>
      <c r="L154" s="86">
        <v>267.56099999999998</v>
      </c>
      <c r="M154" s="87">
        <v>64</v>
      </c>
      <c r="N154" s="52">
        <v>150</v>
      </c>
      <c r="O154" s="52">
        <f t="shared" si="51"/>
        <v>1.1999999999999773</v>
      </c>
      <c r="P154" s="52">
        <f t="shared" si="52"/>
        <v>1.2000000000000057</v>
      </c>
      <c r="Q154" s="51">
        <f t="shared" si="53"/>
        <v>0.75</v>
      </c>
      <c r="R154" s="51">
        <f t="shared" si="54"/>
        <v>15.669600000000001</v>
      </c>
      <c r="S154" s="51">
        <f t="shared" si="55"/>
        <v>57.600000000000279</v>
      </c>
      <c r="T154" s="51">
        <f t="shared" si="56"/>
        <v>0</v>
      </c>
      <c r="U154" s="51">
        <f t="shared" si="57"/>
        <v>0</v>
      </c>
      <c r="V154" s="51">
        <f t="shared" si="58"/>
        <v>0</v>
      </c>
      <c r="W154" s="51">
        <f t="shared" si="59"/>
        <v>56.469600000000277</v>
      </c>
      <c r="X154" s="55">
        <f t="shared" si="64"/>
        <v>0</v>
      </c>
      <c r="Y154" s="55">
        <f t="shared" si="65"/>
        <v>0</v>
      </c>
      <c r="Z154" s="55">
        <f t="shared" si="66"/>
        <v>0</v>
      </c>
      <c r="AA154" s="51">
        <f t="shared" si="60"/>
        <v>80</v>
      </c>
      <c r="AB154" s="56" t="s">
        <v>158</v>
      </c>
      <c r="AC154" s="51">
        <f t="shared" si="61"/>
        <v>3.2</v>
      </c>
      <c r="AD154" s="53">
        <f t="shared" si="10"/>
        <v>1</v>
      </c>
      <c r="AE154" s="53">
        <f t="shared" si="62"/>
        <v>0</v>
      </c>
      <c r="AF154" s="53">
        <f t="shared" si="63"/>
        <v>0</v>
      </c>
    </row>
    <row r="155" spans="1:32" ht="15" x14ac:dyDescent="0.25">
      <c r="A155" s="1">
        <v>1</v>
      </c>
      <c r="B155" s="54">
        <v>6</v>
      </c>
      <c r="C155" s="59" t="s">
        <v>430</v>
      </c>
      <c r="D155" s="50" t="s">
        <v>201</v>
      </c>
      <c r="E155" s="68" t="s">
        <v>41</v>
      </c>
      <c r="F155" s="68" t="s">
        <v>128</v>
      </c>
      <c r="G155" s="89">
        <v>170</v>
      </c>
      <c r="H155" s="89">
        <v>171</v>
      </c>
      <c r="I155" s="63">
        <v>268.83</v>
      </c>
      <c r="J155" s="63">
        <v>268.88499999999999</v>
      </c>
      <c r="K155" s="63">
        <v>267.68</v>
      </c>
      <c r="L155" s="63">
        <v>267.42500000000001</v>
      </c>
      <c r="M155" s="87">
        <v>50.93</v>
      </c>
      <c r="N155" s="52">
        <v>150</v>
      </c>
      <c r="O155" s="52">
        <f t="shared" si="51"/>
        <v>1.1499999999999773</v>
      </c>
      <c r="P155" s="52">
        <f t="shared" si="52"/>
        <v>1.3049999999999784</v>
      </c>
      <c r="Q155" s="51">
        <f t="shared" si="53"/>
        <v>0.75</v>
      </c>
      <c r="R155" s="51">
        <f t="shared" si="54"/>
        <v>12.469573875</v>
      </c>
      <c r="S155" s="51">
        <f t="shared" si="55"/>
        <v>49.84773749999917</v>
      </c>
      <c r="T155" s="51">
        <f t="shared" si="56"/>
        <v>0</v>
      </c>
      <c r="U155" s="51">
        <f t="shared" si="57"/>
        <v>0</v>
      </c>
      <c r="V155" s="51">
        <f t="shared" si="58"/>
        <v>0</v>
      </c>
      <c r="W155" s="51">
        <f t="shared" si="59"/>
        <v>48.948186374999167</v>
      </c>
      <c r="X155" s="55">
        <f t="shared" si="64"/>
        <v>132.92729999999779</v>
      </c>
      <c r="Y155" s="55">
        <f t="shared" si="65"/>
        <v>0</v>
      </c>
      <c r="Z155" s="55">
        <f t="shared" si="66"/>
        <v>0</v>
      </c>
      <c r="AA155" s="51">
        <f t="shared" si="60"/>
        <v>63.662500000000001</v>
      </c>
      <c r="AB155" s="56" t="s">
        <v>226</v>
      </c>
      <c r="AC155" s="51">
        <f t="shared" si="61"/>
        <v>2.5465</v>
      </c>
      <c r="AD155" s="53">
        <f t="shared" si="10"/>
        <v>0</v>
      </c>
      <c r="AE155" s="53">
        <f t="shared" si="62"/>
        <v>0</v>
      </c>
      <c r="AF155" s="53">
        <f t="shared" si="63"/>
        <v>1</v>
      </c>
    </row>
    <row r="156" spans="1:32" ht="15" x14ac:dyDescent="0.25">
      <c r="A156" s="1">
        <v>1</v>
      </c>
      <c r="B156" s="54">
        <v>6</v>
      </c>
      <c r="C156" s="59" t="s">
        <v>430</v>
      </c>
      <c r="D156" s="50" t="s">
        <v>131</v>
      </c>
      <c r="E156" s="68" t="s">
        <v>128</v>
      </c>
      <c r="F156" s="68" t="s">
        <v>21</v>
      </c>
      <c r="G156" s="89">
        <v>171</v>
      </c>
      <c r="H156" s="89">
        <v>43</v>
      </c>
      <c r="I156" s="63">
        <v>268.88499999999999</v>
      </c>
      <c r="J156" s="86">
        <v>268.51600000000002</v>
      </c>
      <c r="K156" s="63">
        <v>267.42500000000001</v>
      </c>
      <c r="L156" s="86">
        <v>267.096</v>
      </c>
      <c r="M156" s="87">
        <v>65.959999999999994</v>
      </c>
      <c r="N156" s="52">
        <v>150</v>
      </c>
      <c r="O156" s="52">
        <f t="shared" si="51"/>
        <v>1.4599999999999795</v>
      </c>
      <c r="P156" s="52">
        <f t="shared" si="52"/>
        <v>1.4399999999999977</v>
      </c>
      <c r="Q156" s="51">
        <f t="shared" si="53"/>
        <v>0.75</v>
      </c>
      <c r="R156" s="51">
        <f t="shared" si="54"/>
        <v>16.1494815</v>
      </c>
      <c r="S156" s="51">
        <f t="shared" si="55"/>
        <v>71.236799999999889</v>
      </c>
      <c r="T156" s="51">
        <f t="shared" si="56"/>
        <v>0</v>
      </c>
      <c r="U156" s="51">
        <f t="shared" si="57"/>
        <v>0</v>
      </c>
      <c r="V156" s="51">
        <f t="shared" si="58"/>
        <v>0</v>
      </c>
      <c r="W156" s="51">
        <f t="shared" si="59"/>
        <v>70.071781499999886</v>
      </c>
      <c r="X156" s="55">
        <f t="shared" si="64"/>
        <v>189.96479999999968</v>
      </c>
      <c r="Y156" s="55">
        <f t="shared" si="65"/>
        <v>0</v>
      </c>
      <c r="Z156" s="55">
        <f t="shared" si="66"/>
        <v>0</v>
      </c>
      <c r="AA156" s="51">
        <f t="shared" si="60"/>
        <v>82.449999999999989</v>
      </c>
      <c r="AB156" s="56" t="s">
        <v>226</v>
      </c>
      <c r="AC156" s="51">
        <f t="shared" si="61"/>
        <v>3.298</v>
      </c>
      <c r="AD156" s="53">
        <f t="shared" si="10"/>
        <v>1</v>
      </c>
      <c r="AE156" s="53">
        <f t="shared" si="62"/>
        <v>0</v>
      </c>
      <c r="AF156" s="53">
        <f t="shared" si="63"/>
        <v>0</v>
      </c>
    </row>
    <row r="157" spans="1:32" ht="15" x14ac:dyDescent="0.25">
      <c r="A157" s="1">
        <v>1</v>
      </c>
      <c r="B157" s="54">
        <v>6</v>
      </c>
      <c r="C157" s="59" t="s">
        <v>434</v>
      </c>
      <c r="D157" s="50" t="s">
        <v>309</v>
      </c>
      <c r="E157" s="68" t="s">
        <v>41</v>
      </c>
      <c r="F157" s="68" t="s">
        <v>128</v>
      </c>
      <c r="G157" s="89">
        <v>172</v>
      </c>
      <c r="H157" s="89">
        <v>173</v>
      </c>
      <c r="I157" s="63">
        <v>268.24</v>
      </c>
      <c r="J157" s="63">
        <v>268.33100000000002</v>
      </c>
      <c r="K157" s="63">
        <v>267.08999999999997</v>
      </c>
      <c r="L157" s="63">
        <v>266.75299999999999</v>
      </c>
      <c r="M157" s="87">
        <v>67.349999999999994</v>
      </c>
      <c r="N157" s="52">
        <v>150</v>
      </c>
      <c r="O157" s="52">
        <f t="shared" si="51"/>
        <v>1.1500000000000341</v>
      </c>
      <c r="P157" s="52">
        <f t="shared" si="52"/>
        <v>1.3640000000000327</v>
      </c>
      <c r="Q157" s="51">
        <f t="shared" si="53"/>
        <v>0.75</v>
      </c>
      <c r="R157" s="51">
        <f t="shared" si="54"/>
        <v>16.489805624999999</v>
      </c>
      <c r="S157" s="51">
        <f t="shared" si="55"/>
        <v>68.899050000001651</v>
      </c>
      <c r="T157" s="51">
        <f t="shared" si="56"/>
        <v>0</v>
      </c>
      <c r="U157" s="51">
        <f t="shared" si="57"/>
        <v>0</v>
      </c>
      <c r="V157" s="51">
        <f t="shared" si="58"/>
        <v>0</v>
      </c>
      <c r="W157" s="51">
        <f t="shared" si="59"/>
        <v>67.709480625001646</v>
      </c>
      <c r="X157" s="55">
        <f t="shared" si="64"/>
        <v>183.73080000000439</v>
      </c>
      <c r="Y157" s="55">
        <f t="shared" si="65"/>
        <v>0</v>
      </c>
      <c r="Z157" s="55">
        <f t="shared" si="66"/>
        <v>0</v>
      </c>
      <c r="AA157" s="51">
        <f t="shared" si="60"/>
        <v>84.1875</v>
      </c>
      <c r="AB157" s="56" t="s">
        <v>226</v>
      </c>
      <c r="AC157" s="51">
        <f t="shared" si="61"/>
        <v>3.3674999999999997</v>
      </c>
      <c r="AD157" s="53">
        <f t="shared" si="10"/>
        <v>0</v>
      </c>
      <c r="AE157" s="53">
        <f t="shared" si="62"/>
        <v>0</v>
      </c>
      <c r="AF157" s="53">
        <f t="shared" si="63"/>
        <v>1</v>
      </c>
    </row>
    <row r="158" spans="1:32" ht="15" x14ac:dyDescent="0.25">
      <c r="A158" s="1">
        <v>1</v>
      </c>
      <c r="B158" s="54">
        <v>6</v>
      </c>
      <c r="C158" s="59" t="s">
        <v>434</v>
      </c>
      <c r="D158" s="50" t="s">
        <v>310</v>
      </c>
      <c r="E158" s="68" t="s">
        <v>128</v>
      </c>
      <c r="F158" s="68" t="s">
        <v>21</v>
      </c>
      <c r="G158" s="89">
        <v>44</v>
      </c>
      <c r="H158" s="89">
        <v>174</v>
      </c>
      <c r="I158" s="63">
        <v>268.33100000000002</v>
      </c>
      <c r="J158" s="86">
        <v>268.125</v>
      </c>
      <c r="K158" s="63">
        <v>266.75299999999999</v>
      </c>
      <c r="L158" s="86">
        <v>266.548</v>
      </c>
      <c r="M158" s="87">
        <v>41.14</v>
      </c>
      <c r="N158" s="52">
        <v>150</v>
      </c>
      <c r="O158" s="52">
        <f t="shared" si="51"/>
        <v>1.5780000000000314</v>
      </c>
      <c r="P158" s="52">
        <f t="shared" si="52"/>
        <v>1.5775000000000148</v>
      </c>
      <c r="Q158" s="51">
        <f t="shared" si="53"/>
        <v>0.85</v>
      </c>
      <c r="R158" s="51">
        <f t="shared" si="54"/>
        <v>11.512514750000001</v>
      </c>
      <c r="S158" s="51">
        <f t="shared" si="55"/>
        <v>52.453500000000005</v>
      </c>
      <c r="T158" s="51">
        <f t="shared" si="56"/>
        <v>2.7100975000005167</v>
      </c>
      <c r="U158" s="51">
        <f t="shared" si="57"/>
        <v>0</v>
      </c>
      <c r="V158" s="51">
        <f t="shared" si="58"/>
        <v>0</v>
      </c>
      <c r="W158" s="51">
        <f t="shared" si="59"/>
        <v>54.436962250000519</v>
      </c>
      <c r="X158" s="55">
        <f t="shared" si="64"/>
        <v>0</v>
      </c>
      <c r="Y158" s="55">
        <f t="shared" si="65"/>
        <v>129.79670000000121</v>
      </c>
      <c r="Z158" s="55">
        <f t="shared" si="66"/>
        <v>0</v>
      </c>
      <c r="AA158" s="51">
        <f t="shared" si="60"/>
        <v>55.539000000000001</v>
      </c>
      <c r="AB158" s="56" t="s">
        <v>226</v>
      </c>
      <c r="AC158" s="51">
        <f t="shared" si="61"/>
        <v>2.0569999999999999</v>
      </c>
      <c r="AD158" s="53">
        <f t="shared" si="10"/>
        <v>1</v>
      </c>
      <c r="AE158" s="53">
        <f t="shared" si="62"/>
        <v>0</v>
      </c>
      <c r="AF158" s="53">
        <f t="shared" si="63"/>
        <v>0</v>
      </c>
    </row>
    <row r="159" spans="1:32" ht="15" x14ac:dyDescent="0.25">
      <c r="A159" s="1">
        <v>1</v>
      </c>
      <c r="B159" s="54">
        <v>6</v>
      </c>
      <c r="C159" s="59" t="s">
        <v>436</v>
      </c>
      <c r="D159" s="50" t="s">
        <v>311</v>
      </c>
      <c r="E159" s="68" t="s">
        <v>41</v>
      </c>
      <c r="F159" s="68" t="s">
        <v>128</v>
      </c>
      <c r="G159" s="89">
        <v>174</v>
      </c>
      <c r="H159" s="89">
        <v>175</v>
      </c>
      <c r="I159" s="63">
        <v>267.392</v>
      </c>
      <c r="J159" s="63">
        <v>267.53199999999998</v>
      </c>
      <c r="K159" s="63">
        <v>266.24200000000002</v>
      </c>
      <c r="L159" s="63">
        <v>266.00400000000002</v>
      </c>
      <c r="M159" s="87">
        <v>47.58</v>
      </c>
      <c r="N159" s="52">
        <v>150</v>
      </c>
      <c r="O159" s="52">
        <f t="shared" si="51"/>
        <v>1.1499999999999773</v>
      </c>
      <c r="P159" s="52">
        <f t="shared" si="52"/>
        <v>1.3389999999999702</v>
      </c>
      <c r="Q159" s="51">
        <f t="shared" si="53"/>
        <v>0.75</v>
      </c>
      <c r="R159" s="51">
        <f t="shared" si="54"/>
        <v>11.64936825</v>
      </c>
      <c r="S159" s="51">
        <f t="shared" si="55"/>
        <v>47.782214999998942</v>
      </c>
      <c r="T159" s="51">
        <f t="shared" si="56"/>
        <v>0</v>
      </c>
      <c r="U159" s="51">
        <f t="shared" si="57"/>
        <v>0</v>
      </c>
      <c r="V159" s="51">
        <f t="shared" si="58"/>
        <v>0</v>
      </c>
      <c r="W159" s="51">
        <f t="shared" si="59"/>
        <v>46.941833249998943</v>
      </c>
      <c r="X159" s="55">
        <f t="shared" si="64"/>
        <v>127.41923999999716</v>
      </c>
      <c r="Y159" s="55">
        <f t="shared" si="65"/>
        <v>0</v>
      </c>
      <c r="Z159" s="55">
        <f t="shared" si="66"/>
        <v>0</v>
      </c>
      <c r="AA159" s="51">
        <f t="shared" si="60"/>
        <v>59.474999999999994</v>
      </c>
      <c r="AB159" s="56" t="s">
        <v>226</v>
      </c>
      <c r="AC159" s="51">
        <f t="shared" si="61"/>
        <v>2.379</v>
      </c>
      <c r="AD159" s="53">
        <f t="shared" si="10"/>
        <v>0</v>
      </c>
      <c r="AE159" s="53">
        <f t="shared" si="62"/>
        <v>0</v>
      </c>
      <c r="AF159" s="53">
        <f t="shared" si="63"/>
        <v>1</v>
      </c>
    </row>
    <row r="160" spans="1:32" ht="15" x14ac:dyDescent="0.25">
      <c r="A160" s="1">
        <v>1</v>
      </c>
      <c r="B160" s="54">
        <v>6</v>
      </c>
      <c r="C160" s="59" t="s">
        <v>436</v>
      </c>
      <c r="D160" s="50" t="s">
        <v>312</v>
      </c>
      <c r="E160" s="68" t="s">
        <v>128</v>
      </c>
      <c r="F160" s="68" t="s">
        <v>21</v>
      </c>
      <c r="G160" s="89">
        <v>175</v>
      </c>
      <c r="H160" s="89">
        <v>45</v>
      </c>
      <c r="I160" s="63">
        <v>267.53199999999998</v>
      </c>
      <c r="J160" s="86">
        <v>267.31700000000001</v>
      </c>
      <c r="K160" s="63">
        <v>266.00400000000002</v>
      </c>
      <c r="L160" s="86">
        <v>265.73899999999998</v>
      </c>
      <c r="M160" s="87">
        <v>53</v>
      </c>
      <c r="N160" s="52">
        <v>150</v>
      </c>
      <c r="O160" s="52">
        <f t="shared" si="51"/>
        <v>1.5279999999999632</v>
      </c>
      <c r="P160" s="52">
        <f t="shared" si="52"/>
        <v>1.5529999999999973</v>
      </c>
      <c r="Q160" s="51">
        <f t="shared" si="53"/>
        <v>0.85</v>
      </c>
      <c r="R160" s="51">
        <f t="shared" si="54"/>
        <v>14.831387499999998</v>
      </c>
      <c r="S160" s="51">
        <f t="shared" si="55"/>
        <v>67.574999999999989</v>
      </c>
      <c r="T160" s="51">
        <f t="shared" si="56"/>
        <v>2.3876499999998773</v>
      </c>
      <c r="U160" s="51">
        <f t="shared" si="57"/>
        <v>0</v>
      </c>
      <c r="V160" s="51">
        <f t="shared" si="58"/>
        <v>0</v>
      </c>
      <c r="W160" s="51">
        <f t="shared" si="59"/>
        <v>69.026537499999876</v>
      </c>
      <c r="X160" s="55">
        <f t="shared" si="64"/>
        <v>0</v>
      </c>
      <c r="Y160" s="55">
        <f t="shared" si="65"/>
        <v>164.61799999999971</v>
      </c>
      <c r="Z160" s="55">
        <f t="shared" si="66"/>
        <v>0</v>
      </c>
      <c r="AA160" s="51">
        <f t="shared" si="60"/>
        <v>71.550000000000011</v>
      </c>
      <c r="AB160" s="56" t="s">
        <v>226</v>
      </c>
      <c r="AC160" s="51">
        <f t="shared" si="61"/>
        <v>2.6500000000000004</v>
      </c>
      <c r="AD160" s="53">
        <f t="shared" si="10"/>
        <v>1</v>
      </c>
      <c r="AE160" s="53">
        <f t="shared" si="62"/>
        <v>0</v>
      </c>
      <c r="AF160" s="53">
        <f t="shared" si="63"/>
        <v>0</v>
      </c>
    </row>
    <row r="161" spans="1:32" ht="15" x14ac:dyDescent="0.25">
      <c r="A161" s="1">
        <v>1</v>
      </c>
      <c r="B161" s="54">
        <v>6</v>
      </c>
      <c r="C161" s="59" t="s">
        <v>433</v>
      </c>
      <c r="D161" s="50" t="s">
        <v>313</v>
      </c>
      <c r="E161" s="68" t="s">
        <v>41</v>
      </c>
      <c r="F161" s="68" t="s">
        <v>21</v>
      </c>
      <c r="G161" s="89">
        <v>176</v>
      </c>
      <c r="H161" s="89">
        <v>177</v>
      </c>
      <c r="I161" s="63">
        <v>266.57100000000003</v>
      </c>
      <c r="J161" s="63">
        <v>266.93299999999999</v>
      </c>
      <c r="K161" s="63">
        <v>265.42099999999999</v>
      </c>
      <c r="L161" s="63">
        <v>265.10899999999998</v>
      </c>
      <c r="M161" s="87">
        <v>62.42</v>
      </c>
      <c r="N161" s="52">
        <v>150</v>
      </c>
      <c r="O161" s="52">
        <f t="shared" si="51"/>
        <v>1.1500000000000341</v>
      </c>
      <c r="P161" s="52">
        <f t="shared" si="52"/>
        <v>1.4870000000000232</v>
      </c>
      <c r="Q161" s="51">
        <f t="shared" si="53"/>
        <v>0.75</v>
      </c>
      <c r="R161" s="51">
        <f t="shared" si="54"/>
        <v>15.282756749999999</v>
      </c>
      <c r="S161" s="51">
        <f t="shared" si="55"/>
        <v>69.613905000001083</v>
      </c>
      <c r="T161" s="51">
        <f t="shared" si="56"/>
        <v>0</v>
      </c>
      <c r="U161" s="51">
        <f t="shared" si="57"/>
        <v>0</v>
      </c>
      <c r="V161" s="51">
        <f t="shared" si="58"/>
        <v>0</v>
      </c>
      <c r="W161" s="51">
        <f t="shared" si="59"/>
        <v>68.511411750001088</v>
      </c>
      <c r="X161" s="55">
        <f t="shared" si="64"/>
        <v>185.6370800000029</v>
      </c>
      <c r="Y161" s="55">
        <f t="shared" si="65"/>
        <v>0</v>
      </c>
      <c r="Z161" s="55">
        <f t="shared" si="66"/>
        <v>0</v>
      </c>
      <c r="AA161" s="51">
        <f t="shared" si="60"/>
        <v>78.025000000000006</v>
      </c>
      <c r="AB161" s="56" t="s">
        <v>226</v>
      </c>
      <c r="AC161" s="51">
        <f t="shared" si="61"/>
        <v>3.1210000000000004</v>
      </c>
      <c r="AD161" s="53">
        <f t="shared" si="10"/>
        <v>0</v>
      </c>
      <c r="AE161" s="53">
        <f t="shared" si="62"/>
        <v>0</v>
      </c>
      <c r="AF161" s="53">
        <f t="shared" si="63"/>
        <v>1</v>
      </c>
    </row>
    <row r="162" spans="1:32" ht="15" x14ac:dyDescent="0.25">
      <c r="A162" s="1">
        <v>1</v>
      </c>
      <c r="B162" s="54">
        <v>6</v>
      </c>
      <c r="C162" s="59" t="s">
        <v>433</v>
      </c>
      <c r="D162" s="50" t="s">
        <v>314</v>
      </c>
      <c r="E162" s="68" t="s">
        <v>21</v>
      </c>
      <c r="F162" s="68" t="s">
        <v>21</v>
      </c>
      <c r="G162" s="89">
        <v>177</v>
      </c>
      <c r="H162" s="89">
        <v>46</v>
      </c>
      <c r="I162" s="63">
        <v>266.93299999999999</v>
      </c>
      <c r="J162" s="86">
        <v>266.55399999999997</v>
      </c>
      <c r="K162" s="63">
        <v>265.10899999999998</v>
      </c>
      <c r="L162" s="86">
        <v>264.85300000000001</v>
      </c>
      <c r="M162" s="87">
        <v>51.12</v>
      </c>
      <c r="N162" s="52">
        <v>150</v>
      </c>
      <c r="O162" s="52">
        <f t="shared" si="51"/>
        <v>1.8240000000000123</v>
      </c>
      <c r="P162" s="52">
        <f t="shared" si="52"/>
        <v>1.7624999999999886</v>
      </c>
      <c r="Q162" s="51">
        <f t="shared" si="53"/>
        <v>0.85</v>
      </c>
      <c r="R162" s="51">
        <f t="shared" si="54"/>
        <v>14.305292999999999</v>
      </c>
      <c r="S162" s="51">
        <f t="shared" si="55"/>
        <v>65.177999999999997</v>
      </c>
      <c r="T162" s="51">
        <f t="shared" si="56"/>
        <v>11.406149999999505</v>
      </c>
      <c r="U162" s="51">
        <f t="shared" si="57"/>
        <v>0</v>
      </c>
      <c r="V162" s="51">
        <f t="shared" si="58"/>
        <v>0</v>
      </c>
      <c r="W162" s="51">
        <f t="shared" si="59"/>
        <v>75.681242999999498</v>
      </c>
      <c r="X162" s="55">
        <f t="shared" si="64"/>
        <v>0</v>
      </c>
      <c r="Y162" s="55">
        <f t="shared" si="65"/>
        <v>180.19799999999884</v>
      </c>
      <c r="Z162" s="55">
        <f t="shared" si="66"/>
        <v>0</v>
      </c>
      <c r="AA162" s="51">
        <f t="shared" si="60"/>
        <v>69.012</v>
      </c>
      <c r="AB162" s="56" t="s">
        <v>226</v>
      </c>
      <c r="AC162" s="51">
        <f t="shared" si="61"/>
        <v>2.556</v>
      </c>
      <c r="AD162" s="53">
        <f t="shared" si="10"/>
        <v>1</v>
      </c>
      <c r="AE162" s="53">
        <f t="shared" si="62"/>
        <v>0</v>
      </c>
      <c r="AF162" s="53">
        <f t="shared" si="63"/>
        <v>0</v>
      </c>
    </row>
    <row r="163" spans="1:32" ht="15" x14ac:dyDescent="0.25">
      <c r="A163" s="1">
        <v>1</v>
      </c>
      <c r="B163" s="54">
        <v>6</v>
      </c>
      <c r="C163" s="59" t="s">
        <v>421</v>
      </c>
      <c r="D163" s="50" t="s">
        <v>315</v>
      </c>
      <c r="E163" s="68" t="s">
        <v>41</v>
      </c>
      <c r="F163" s="68" t="s">
        <v>21</v>
      </c>
      <c r="G163" s="89">
        <v>178</v>
      </c>
      <c r="H163" s="89">
        <v>179</v>
      </c>
      <c r="I163" s="63">
        <v>271.12400000000002</v>
      </c>
      <c r="J163" s="63">
        <v>271.53800000000001</v>
      </c>
      <c r="K163" s="63">
        <v>269.97399999999999</v>
      </c>
      <c r="L163" s="63">
        <v>269.67099999999999</v>
      </c>
      <c r="M163" s="87">
        <v>60.56</v>
      </c>
      <c r="N163" s="52">
        <v>150</v>
      </c>
      <c r="O163" s="52">
        <f t="shared" si="51"/>
        <v>1.1500000000000341</v>
      </c>
      <c r="P163" s="52">
        <f t="shared" si="52"/>
        <v>1.5085000000000264</v>
      </c>
      <c r="Q163" s="51">
        <f t="shared" si="53"/>
        <v>0.85</v>
      </c>
      <c r="R163" s="51">
        <f t="shared" si="54"/>
        <v>16.946959</v>
      </c>
      <c r="S163" s="51">
        <f t="shared" si="55"/>
        <v>77.213999999999999</v>
      </c>
      <c r="T163" s="51">
        <f t="shared" si="56"/>
        <v>0.43754600000135774</v>
      </c>
      <c r="U163" s="51">
        <f t="shared" si="57"/>
        <v>0</v>
      </c>
      <c r="V163" s="51">
        <f t="shared" si="58"/>
        <v>0</v>
      </c>
      <c r="W163" s="51">
        <f t="shared" si="59"/>
        <v>76.581905000001356</v>
      </c>
      <c r="X163" s="55">
        <f t="shared" si="64"/>
        <v>0</v>
      </c>
      <c r="Y163" s="55">
        <f t="shared" si="65"/>
        <v>0</v>
      </c>
      <c r="Z163" s="55">
        <f t="shared" si="66"/>
        <v>0</v>
      </c>
      <c r="AA163" s="51">
        <f t="shared" si="60"/>
        <v>81.756000000000014</v>
      </c>
      <c r="AB163" s="56" t="s">
        <v>226</v>
      </c>
      <c r="AC163" s="51">
        <f t="shared" si="61"/>
        <v>3.0280000000000005</v>
      </c>
      <c r="AD163" s="53">
        <f t="shared" si="10"/>
        <v>0</v>
      </c>
      <c r="AE163" s="53">
        <f t="shared" si="62"/>
        <v>0</v>
      </c>
      <c r="AF163" s="53">
        <f t="shared" si="63"/>
        <v>1</v>
      </c>
    </row>
    <row r="164" spans="1:32" ht="15" x14ac:dyDescent="0.25">
      <c r="A164" s="1">
        <v>1</v>
      </c>
      <c r="B164" s="54">
        <v>6</v>
      </c>
      <c r="C164" s="59" t="s">
        <v>421</v>
      </c>
      <c r="D164" s="50" t="s">
        <v>316</v>
      </c>
      <c r="E164" s="68" t="s">
        <v>21</v>
      </c>
      <c r="F164" s="68" t="s">
        <v>21</v>
      </c>
      <c r="G164" s="89">
        <v>179</v>
      </c>
      <c r="H164" s="89">
        <v>87</v>
      </c>
      <c r="I164" s="63">
        <v>271.53800000000001</v>
      </c>
      <c r="J164" s="86">
        <v>271.56400000000002</v>
      </c>
      <c r="K164" s="63">
        <v>269.67099999999999</v>
      </c>
      <c r="L164" s="86">
        <v>269.31700000000001</v>
      </c>
      <c r="M164" s="87">
        <v>70.81</v>
      </c>
      <c r="N164" s="52">
        <v>150</v>
      </c>
      <c r="O164" s="52">
        <f t="shared" si="51"/>
        <v>1.8670000000000186</v>
      </c>
      <c r="P164" s="52">
        <f t="shared" si="52"/>
        <v>2.0570000000000164</v>
      </c>
      <c r="Q164" s="51">
        <f t="shared" si="53"/>
        <v>0.95000000000000007</v>
      </c>
      <c r="R164" s="51">
        <f t="shared" si="54"/>
        <v>22.293643375000002</v>
      </c>
      <c r="S164" s="51">
        <f t="shared" si="55"/>
        <v>100.90425000000002</v>
      </c>
      <c r="T164" s="51">
        <f t="shared" si="56"/>
        <v>37.469111500001105</v>
      </c>
      <c r="U164" s="51">
        <f t="shared" si="57"/>
        <v>0</v>
      </c>
      <c r="V164" s="51">
        <f t="shared" si="58"/>
        <v>0</v>
      </c>
      <c r="W164" s="51">
        <f t="shared" si="59"/>
        <v>137.12267987500113</v>
      </c>
      <c r="X164" s="55">
        <f t="shared" si="64"/>
        <v>0</v>
      </c>
      <c r="Y164" s="55">
        <f t="shared" si="65"/>
        <v>291.31234000000234</v>
      </c>
      <c r="Z164" s="55">
        <f t="shared" si="66"/>
        <v>0</v>
      </c>
      <c r="AA164" s="51">
        <f t="shared" si="60"/>
        <v>102.67450000000001</v>
      </c>
      <c r="AB164" s="56" t="s">
        <v>226</v>
      </c>
      <c r="AC164" s="51">
        <f t="shared" si="61"/>
        <v>3.5405000000000002</v>
      </c>
      <c r="AD164" s="53">
        <f t="shared" si="10"/>
        <v>1</v>
      </c>
      <c r="AE164" s="53">
        <f t="shared" si="62"/>
        <v>0</v>
      </c>
      <c r="AF164" s="53">
        <f t="shared" si="63"/>
        <v>0</v>
      </c>
    </row>
    <row r="165" spans="1:32" ht="15" x14ac:dyDescent="0.25">
      <c r="A165" s="1">
        <v>1</v>
      </c>
      <c r="B165" s="54">
        <v>6</v>
      </c>
      <c r="C165" s="59" t="s">
        <v>405</v>
      </c>
      <c r="D165" s="50" t="s">
        <v>192</v>
      </c>
      <c r="E165" s="68" t="s">
        <v>21</v>
      </c>
      <c r="F165" s="68" t="s">
        <v>21</v>
      </c>
      <c r="G165" s="89">
        <v>87</v>
      </c>
      <c r="H165" s="89">
        <v>88</v>
      </c>
      <c r="I165" s="63">
        <v>271.56400000000002</v>
      </c>
      <c r="J165" s="63">
        <v>270.42599999999999</v>
      </c>
      <c r="K165" s="63">
        <v>269.31700000000001</v>
      </c>
      <c r="L165" s="63">
        <v>268.61200000000002</v>
      </c>
      <c r="M165" s="87">
        <v>68.16</v>
      </c>
      <c r="N165" s="52">
        <v>150</v>
      </c>
      <c r="O165" s="52">
        <f t="shared" si="51"/>
        <v>2.2470000000000141</v>
      </c>
      <c r="P165" s="52">
        <f t="shared" si="52"/>
        <v>2.0304999999999893</v>
      </c>
      <c r="Q165" s="51">
        <f t="shared" si="53"/>
        <v>0.95000000000000007</v>
      </c>
      <c r="R165" s="51">
        <f t="shared" si="54"/>
        <v>21.459324000000002</v>
      </c>
      <c r="S165" s="51">
        <f t="shared" si="55"/>
        <v>97.127999999999986</v>
      </c>
      <c r="T165" s="51">
        <f t="shared" si="56"/>
        <v>34.350935999999308</v>
      </c>
      <c r="U165" s="51">
        <f t="shared" si="57"/>
        <v>0</v>
      </c>
      <c r="V165" s="51">
        <f t="shared" si="58"/>
        <v>0</v>
      </c>
      <c r="W165" s="51">
        <f t="shared" si="59"/>
        <v>130.27505999999929</v>
      </c>
      <c r="X165" s="55">
        <f t="shared" si="64"/>
        <v>0</v>
      </c>
      <c r="Y165" s="55">
        <f t="shared" si="65"/>
        <v>276.7977599999985</v>
      </c>
      <c r="Z165" s="55">
        <f t="shared" si="66"/>
        <v>0</v>
      </c>
      <c r="AA165" s="51">
        <f t="shared" si="60"/>
        <v>98.832000000000008</v>
      </c>
      <c r="AB165" s="56" t="s">
        <v>226</v>
      </c>
      <c r="AC165" s="51">
        <f t="shared" si="61"/>
        <v>3.4079999999999999</v>
      </c>
      <c r="AD165" s="53">
        <f t="shared" si="10"/>
        <v>1</v>
      </c>
      <c r="AE165" s="53">
        <f t="shared" si="62"/>
        <v>0</v>
      </c>
      <c r="AF165" s="53">
        <f t="shared" si="63"/>
        <v>0</v>
      </c>
    </row>
    <row r="166" spans="1:32" ht="15" x14ac:dyDescent="0.25">
      <c r="A166" s="1">
        <v>1</v>
      </c>
      <c r="B166" s="54">
        <v>6</v>
      </c>
      <c r="C166" s="59" t="s">
        <v>405</v>
      </c>
      <c r="D166" s="50" t="s">
        <v>193</v>
      </c>
      <c r="E166" s="68" t="s">
        <v>21</v>
      </c>
      <c r="F166" s="68" t="s">
        <v>128</v>
      </c>
      <c r="G166" s="89">
        <v>88</v>
      </c>
      <c r="H166" s="89">
        <v>89</v>
      </c>
      <c r="I166" s="63">
        <v>270.42599999999999</v>
      </c>
      <c r="J166" s="63">
        <v>269.899</v>
      </c>
      <c r="K166" s="63">
        <v>268.61200000000002</v>
      </c>
      <c r="L166" s="63">
        <v>268.44200000000001</v>
      </c>
      <c r="M166" s="87">
        <v>33.86</v>
      </c>
      <c r="N166" s="52">
        <v>150</v>
      </c>
      <c r="O166" s="52">
        <f t="shared" si="51"/>
        <v>1.8139999999999645</v>
      </c>
      <c r="P166" s="52">
        <f t="shared" si="52"/>
        <v>1.6354999999999791</v>
      </c>
      <c r="Q166" s="51">
        <f t="shared" si="53"/>
        <v>0.85</v>
      </c>
      <c r="R166" s="51">
        <f t="shared" si="54"/>
        <v>9.4752977499999993</v>
      </c>
      <c r="S166" s="51">
        <f t="shared" si="55"/>
        <v>43.171499999999995</v>
      </c>
      <c r="T166" s="51">
        <f t="shared" si="56"/>
        <v>3.8998254999993978</v>
      </c>
      <c r="U166" s="51">
        <f t="shared" si="57"/>
        <v>0</v>
      </c>
      <c r="V166" s="51">
        <f t="shared" si="58"/>
        <v>0</v>
      </c>
      <c r="W166" s="51">
        <f t="shared" si="59"/>
        <v>46.473273249999387</v>
      </c>
      <c r="X166" s="55">
        <f t="shared" si="64"/>
        <v>0</v>
      </c>
      <c r="Y166" s="55">
        <f t="shared" si="65"/>
        <v>110.75605999999858</v>
      </c>
      <c r="Z166" s="55">
        <f t="shared" si="66"/>
        <v>0</v>
      </c>
      <c r="AA166" s="51">
        <f t="shared" si="60"/>
        <v>45.711000000000006</v>
      </c>
      <c r="AB166" s="56" t="s">
        <v>226</v>
      </c>
      <c r="AC166" s="51">
        <f t="shared" si="61"/>
        <v>1.6930000000000001</v>
      </c>
      <c r="AD166" s="53">
        <f t="shared" si="10"/>
        <v>1</v>
      </c>
      <c r="AE166" s="53">
        <f t="shared" si="62"/>
        <v>0</v>
      </c>
      <c r="AF166" s="53">
        <f t="shared" si="63"/>
        <v>0</v>
      </c>
    </row>
    <row r="167" spans="1:32" ht="15" x14ac:dyDescent="0.25">
      <c r="A167" s="1">
        <v>1</v>
      </c>
      <c r="B167" s="54">
        <v>6</v>
      </c>
      <c r="C167" s="59" t="s">
        <v>437</v>
      </c>
      <c r="D167" s="50" t="s">
        <v>247</v>
      </c>
      <c r="E167" s="68" t="s">
        <v>128</v>
      </c>
      <c r="F167" s="68" t="s">
        <v>128</v>
      </c>
      <c r="G167" s="89">
        <v>89</v>
      </c>
      <c r="H167" s="89">
        <v>90</v>
      </c>
      <c r="I167" s="63">
        <v>269.899</v>
      </c>
      <c r="J167" s="63">
        <v>268.82</v>
      </c>
      <c r="K167" s="63">
        <v>268.44200000000001</v>
      </c>
      <c r="L167" s="63">
        <v>267.67</v>
      </c>
      <c r="M167" s="87">
        <v>65.94</v>
      </c>
      <c r="N167" s="52">
        <v>150</v>
      </c>
      <c r="O167" s="52">
        <f t="shared" si="51"/>
        <v>1.4569999999999936</v>
      </c>
      <c r="P167" s="52">
        <f t="shared" si="52"/>
        <v>1.3034999999999854</v>
      </c>
      <c r="Q167" s="51">
        <f t="shared" si="53"/>
        <v>0.75</v>
      </c>
      <c r="R167" s="51">
        <f t="shared" si="54"/>
        <v>16.14458475</v>
      </c>
      <c r="S167" s="51">
        <f t="shared" si="55"/>
        <v>64.464592499999284</v>
      </c>
      <c r="T167" s="51">
        <f t="shared" si="56"/>
        <v>0</v>
      </c>
      <c r="U167" s="51">
        <f t="shared" si="57"/>
        <v>0</v>
      </c>
      <c r="V167" s="51">
        <f t="shared" si="58"/>
        <v>0</v>
      </c>
      <c r="W167" s="51">
        <f t="shared" si="59"/>
        <v>63.299927249999286</v>
      </c>
      <c r="X167" s="55">
        <f t="shared" si="64"/>
        <v>171.90557999999808</v>
      </c>
      <c r="Y167" s="55">
        <f t="shared" si="65"/>
        <v>0</v>
      </c>
      <c r="Z167" s="55">
        <f t="shared" si="66"/>
        <v>0</v>
      </c>
      <c r="AA167" s="51">
        <f t="shared" si="60"/>
        <v>82.424999999999997</v>
      </c>
      <c r="AB167" s="56" t="s">
        <v>226</v>
      </c>
      <c r="AC167" s="51">
        <f t="shared" si="61"/>
        <v>3.2970000000000002</v>
      </c>
      <c r="AD167" s="53">
        <f t="shared" si="10"/>
        <v>1</v>
      </c>
      <c r="AE167" s="53">
        <f t="shared" si="62"/>
        <v>0</v>
      </c>
      <c r="AF167" s="53">
        <f t="shared" si="63"/>
        <v>0</v>
      </c>
    </row>
    <row r="168" spans="1:32" ht="15" x14ac:dyDescent="0.25">
      <c r="A168" s="1">
        <v>1</v>
      </c>
      <c r="B168" s="54">
        <v>6</v>
      </c>
      <c r="C168" s="59" t="s">
        <v>437</v>
      </c>
      <c r="D168" s="50" t="s">
        <v>317</v>
      </c>
      <c r="E168" s="68" t="s">
        <v>128</v>
      </c>
      <c r="F168" s="68" t="s">
        <v>128</v>
      </c>
      <c r="G168" s="89">
        <v>90</v>
      </c>
      <c r="H168" s="89">
        <v>91</v>
      </c>
      <c r="I168" s="63">
        <v>268.82</v>
      </c>
      <c r="J168" s="63">
        <v>268.29399999999998</v>
      </c>
      <c r="K168" s="63">
        <v>267.67</v>
      </c>
      <c r="L168" s="63">
        <v>267.09100000000001</v>
      </c>
      <c r="M168" s="87">
        <v>74.14</v>
      </c>
      <c r="N168" s="52">
        <v>150</v>
      </c>
      <c r="O168" s="52">
        <f t="shared" si="51"/>
        <v>1.1499999999999773</v>
      </c>
      <c r="P168" s="52">
        <f t="shared" si="52"/>
        <v>1.1764999999999759</v>
      </c>
      <c r="Q168" s="51">
        <f t="shared" si="53"/>
        <v>0.75</v>
      </c>
      <c r="R168" s="51">
        <f t="shared" si="54"/>
        <v>18.152252250000004</v>
      </c>
      <c r="S168" s="51">
        <f t="shared" si="55"/>
        <v>65.419282499998658</v>
      </c>
      <c r="T168" s="51">
        <f t="shared" si="56"/>
        <v>0</v>
      </c>
      <c r="U168" s="51">
        <f t="shared" si="57"/>
        <v>0</v>
      </c>
      <c r="V168" s="51">
        <f t="shared" si="58"/>
        <v>0</v>
      </c>
      <c r="W168" s="51">
        <f t="shared" si="59"/>
        <v>64.109784749998653</v>
      </c>
      <c r="X168" s="55">
        <f t="shared" si="64"/>
        <v>0</v>
      </c>
      <c r="Y168" s="55">
        <f t="shared" si="65"/>
        <v>0</v>
      </c>
      <c r="Z168" s="55">
        <f t="shared" si="66"/>
        <v>0</v>
      </c>
      <c r="AA168" s="51">
        <f t="shared" si="60"/>
        <v>92.674999999999997</v>
      </c>
      <c r="AB168" s="56" t="s">
        <v>226</v>
      </c>
      <c r="AC168" s="51">
        <f t="shared" si="61"/>
        <v>3.7070000000000003</v>
      </c>
      <c r="AD168" s="53">
        <f t="shared" si="10"/>
        <v>1</v>
      </c>
      <c r="AE168" s="53">
        <f t="shared" si="62"/>
        <v>0</v>
      </c>
      <c r="AF168" s="53">
        <f t="shared" si="63"/>
        <v>0</v>
      </c>
    </row>
    <row r="169" spans="1:32" ht="15" x14ac:dyDescent="0.25">
      <c r="A169" s="1">
        <v>1</v>
      </c>
      <c r="B169" s="54">
        <v>6</v>
      </c>
      <c r="C169" s="59" t="s">
        <v>437</v>
      </c>
      <c r="D169" s="50" t="s">
        <v>142</v>
      </c>
      <c r="E169" s="68" t="s">
        <v>128</v>
      </c>
      <c r="F169" s="68" t="s">
        <v>21</v>
      </c>
      <c r="G169" s="89">
        <v>91</v>
      </c>
      <c r="H169" s="89">
        <v>92</v>
      </c>
      <c r="I169" s="63">
        <v>268.29399999999998</v>
      </c>
      <c r="J169" s="63">
        <v>267.86399999999998</v>
      </c>
      <c r="K169" s="63">
        <v>267.09100000000001</v>
      </c>
      <c r="L169" s="63">
        <v>265.82100000000003</v>
      </c>
      <c r="M169" s="87">
        <v>87.62</v>
      </c>
      <c r="N169" s="52">
        <v>150</v>
      </c>
      <c r="O169" s="52">
        <f t="shared" si="51"/>
        <v>1.2029999999999745</v>
      </c>
      <c r="P169" s="52">
        <f t="shared" si="52"/>
        <v>1.622999999999962</v>
      </c>
      <c r="Q169" s="51">
        <f t="shared" si="53"/>
        <v>0.85</v>
      </c>
      <c r="R169" s="51">
        <f t="shared" si="54"/>
        <v>24.519361750000002</v>
      </c>
      <c r="S169" s="51">
        <f t="shared" si="55"/>
        <v>111.71550000000001</v>
      </c>
      <c r="T169" s="51">
        <f t="shared" si="56"/>
        <v>9.1606709999971727</v>
      </c>
      <c r="U169" s="51">
        <f t="shared" si="57"/>
        <v>0</v>
      </c>
      <c r="V169" s="51">
        <f t="shared" si="58"/>
        <v>0</v>
      </c>
      <c r="W169" s="51">
        <f t="shared" si="59"/>
        <v>119.32858274999718</v>
      </c>
      <c r="X169" s="55">
        <f t="shared" si="64"/>
        <v>0</v>
      </c>
      <c r="Y169" s="55">
        <f t="shared" si="65"/>
        <v>284.41451999999339</v>
      </c>
      <c r="Z169" s="55">
        <f t="shared" si="66"/>
        <v>0</v>
      </c>
      <c r="AA169" s="51">
        <f t="shared" si="60"/>
        <v>118.28700000000002</v>
      </c>
      <c r="AB169" s="56" t="s">
        <v>226</v>
      </c>
      <c r="AC169" s="51">
        <f t="shared" si="61"/>
        <v>4.3810000000000002</v>
      </c>
      <c r="AD169" s="53">
        <f t="shared" si="10"/>
        <v>1</v>
      </c>
      <c r="AE169" s="53">
        <f t="shared" si="62"/>
        <v>0</v>
      </c>
      <c r="AF169" s="53">
        <f t="shared" si="63"/>
        <v>0</v>
      </c>
    </row>
    <row r="170" spans="1:32" ht="15" x14ac:dyDescent="0.25">
      <c r="A170" s="1">
        <v>1</v>
      </c>
      <c r="B170" s="54">
        <v>6</v>
      </c>
      <c r="C170" s="59" t="s">
        <v>437</v>
      </c>
      <c r="D170" s="50" t="s">
        <v>143</v>
      </c>
      <c r="E170" s="68" t="s">
        <v>21</v>
      </c>
      <c r="F170" s="68" t="s">
        <v>21</v>
      </c>
      <c r="G170" s="89">
        <v>92</v>
      </c>
      <c r="H170" s="89">
        <v>93</v>
      </c>
      <c r="I170" s="63">
        <v>267.86399999999998</v>
      </c>
      <c r="J170" s="63">
        <v>267.50400000000002</v>
      </c>
      <c r="K170" s="63">
        <v>265.82100000000003</v>
      </c>
      <c r="L170" s="63">
        <v>265.303</v>
      </c>
      <c r="M170" s="87">
        <v>61.62</v>
      </c>
      <c r="N170" s="52">
        <v>150</v>
      </c>
      <c r="O170" s="52">
        <f t="shared" si="51"/>
        <v>2.0429999999999495</v>
      </c>
      <c r="P170" s="52">
        <f t="shared" si="52"/>
        <v>2.1219999999999857</v>
      </c>
      <c r="Q170" s="51">
        <f t="shared" si="53"/>
        <v>0.95000000000000007</v>
      </c>
      <c r="R170" s="51">
        <f t="shared" si="54"/>
        <v>19.400286749999999</v>
      </c>
      <c r="S170" s="51">
        <f t="shared" si="55"/>
        <v>87.808500000000009</v>
      </c>
      <c r="T170" s="51">
        <f t="shared" si="56"/>
        <v>36.411257999999165</v>
      </c>
      <c r="U170" s="51">
        <f t="shared" si="57"/>
        <v>0</v>
      </c>
      <c r="V170" s="51">
        <f t="shared" si="58"/>
        <v>0</v>
      </c>
      <c r="W170" s="51">
        <f t="shared" si="59"/>
        <v>123.13139474999917</v>
      </c>
      <c r="X170" s="55">
        <f t="shared" si="64"/>
        <v>0</v>
      </c>
      <c r="Y170" s="55">
        <f t="shared" si="65"/>
        <v>261.5152799999982</v>
      </c>
      <c r="Z170" s="55">
        <f t="shared" si="66"/>
        <v>0</v>
      </c>
      <c r="AA170" s="51">
        <f t="shared" si="60"/>
        <v>89.349000000000004</v>
      </c>
      <c r="AB170" s="56" t="s">
        <v>226</v>
      </c>
      <c r="AC170" s="51">
        <f t="shared" si="61"/>
        <v>3.081</v>
      </c>
      <c r="AD170" s="53">
        <f t="shared" si="10"/>
        <v>1</v>
      </c>
      <c r="AE170" s="53">
        <f t="shared" si="62"/>
        <v>0</v>
      </c>
      <c r="AF170" s="53">
        <f t="shared" si="63"/>
        <v>0</v>
      </c>
    </row>
    <row r="171" spans="1:32" ht="15" x14ac:dyDescent="0.25">
      <c r="A171" s="1">
        <v>1</v>
      </c>
      <c r="B171" s="54">
        <v>6</v>
      </c>
      <c r="C171" s="59" t="s">
        <v>437</v>
      </c>
      <c r="D171" s="50" t="s">
        <v>144</v>
      </c>
      <c r="E171" s="68" t="s">
        <v>21</v>
      </c>
      <c r="F171" s="68" t="s">
        <v>21</v>
      </c>
      <c r="G171" s="89">
        <v>93</v>
      </c>
      <c r="H171" s="89">
        <v>94</v>
      </c>
      <c r="I171" s="63">
        <v>267.50400000000002</v>
      </c>
      <c r="J171" s="63">
        <v>265.56900000000002</v>
      </c>
      <c r="K171" s="63">
        <v>265.303</v>
      </c>
      <c r="L171" s="63">
        <v>264.41899999999998</v>
      </c>
      <c r="M171" s="87">
        <v>71.709999999999994</v>
      </c>
      <c r="N171" s="52">
        <v>150</v>
      </c>
      <c r="O171" s="52">
        <f t="shared" si="51"/>
        <v>2.2010000000000218</v>
      </c>
      <c r="P171" s="52">
        <f t="shared" si="52"/>
        <v>1.675500000000028</v>
      </c>
      <c r="Q171" s="51">
        <f t="shared" si="53"/>
        <v>0.85</v>
      </c>
      <c r="R171" s="51">
        <f t="shared" si="54"/>
        <v>20.067147124999998</v>
      </c>
      <c r="S171" s="51">
        <f t="shared" si="55"/>
        <v>91.430249999999987</v>
      </c>
      <c r="T171" s="51">
        <f t="shared" si="56"/>
        <v>10.697339250001702</v>
      </c>
      <c r="U171" s="51">
        <f t="shared" si="57"/>
        <v>0</v>
      </c>
      <c r="V171" s="51">
        <f t="shared" si="58"/>
        <v>0</v>
      </c>
      <c r="W171" s="51">
        <f t="shared" si="59"/>
        <v>100.8610113750017</v>
      </c>
      <c r="X171" s="55">
        <f t="shared" si="64"/>
        <v>0</v>
      </c>
      <c r="Y171" s="55">
        <f t="shared" si="65"/>
        <v>240.300210000004</v>
      </c>
      <c r="Z171" s="55">
        <f t="shared" si="66"/>
        <v>0</v>
      </c>
      <c r="AA171" s="51">
        <f t="shared" si="60"/>
        <v>96.808499999999995</v>
      </c>
      <c r="AB171" s="56" t="s">
        <v>226</v>
      </c>
      <c r="AC171" s="51">
        <f t="shared" si="61"/>
        <v>3.5854999999999997</v>
      </c>
      <c r="AD171" s="53">
        <f t="shared" si="10"/>
        <v>1</v>
      </c>
      <c r="AE171" s="53">
        <f t="shared" ref="AE171:AE200" si="67">IF($E171=$AE$10,1,0)</f>
        <v>0</v>
      </c>
      <c r="AF171" s="53">
        <f t="shared" ref="AF171:AF200" si="68">IF($E171=$AF$10,1,0)</f>
        <v>0</v>
      </c>
    </row>
    <row r="172" spans="1:32" ht="15" x14ac:dyDescent="0.25">
      <c r="A172" s="1">
        <v>1</v>
      </c>
      <c r="B172" s="54">
        <v>6</v>
      </c>
      <c r="C172" s="59" t="s">
        <v>437</v>
      </c>
      <c r="D172" s="50" t="s">
        <v>145</v>
      </c>
      <c r="E172" s="68" t="s">
        <v>21</v>
      </c>
      <c r="F172" s="68" t="s">
        <v>21</v>
      </c>
      <c r="G172" s="89">
        <v>94</v>
      </c>
      <c r="H172" s="89">
        <v>95</v>
      </c>
      <c r="I172" s="63">
        <v>265.56900000000002</v>
      </c>
      <c r="J172" s="63">
        <v>265.709</v>
      </c>
      <c r="K172" s="63">
        <v>264.41899999999998</v>
      </c>
      <c r="L172" s="63">
        <v>264.06700000000001</v>
      </c>
      <c r="M172" s="87">
        <v>70.41</v>
      </c>
      <c r="N172" s="52">
        <v>150</v>
      </c>
      <c r="O172" s="52">
        <f t="shared" si="51"/>
        <v>1.1500000000000341</v>
      </c>
      <c r="P172" s="52">
        <f t="shared" si="52"/>
        <v>1.396000000000015</v>
      </c>
      <c r="Q172" s="51">
        <f t="shared" si="53"/>
        <v>0.75</v>
      </c>
      <c r="R172" s="51">
        <f t="shared" si="54"/>
        <v>17.239008374999997</v>
      </c>
      <c r="S172" s="51">
        <f t="shared" si="55"/>
        <v>73.71927000000079</v>
      </c>
      <c r="T172" s="51">
        <f t="shared" si="56"/>
        <v>0</v>
      </c>
      <c r="U172" s="51">
        <f t="shared" si="57"/>
        <v>0</v>
      </c>
      <c r="V172" s="51">
        <f t="shared" si="58"/>
        <v>0</v>
      </c>
      <c r="W172" s="51">
        <f t="shared" si="59"/>
        <v>72.475653375000789</v>
      </c>
      <c r="X172" s="55">
        <f t="shared" si="64"/>
        <v>196.58472000000211</v>
      </c>
      <c r="Y172" s="55">
        <f t="shared" si="65"/>
        <v>0</v>
      </c>
      <c r="Z172" s="55">
        <f t="shared" si="66"/>
        <v>0</v>
      </c>
      <c r="AA172" s="51">
        <f t="shared" si="60"/>
        <v>88.012499999999989</v>
      </c>
      <c r="AB172" s="56" t="s">
        <v>226</v>
      </c>
      <c r="AC172" s="51">
        <f t="shared" si="61"/>
        <v>3.5205000000000002</v>
      </c>
      <c r="AD172" s="53">
        <f t="shared" si="10"/>
        <v>1</v>
      </c>
      <c r="AE172" s="53">
        <f t="shared" si="67"/>
        <v>0</v>
      </c>
      <c r="AF172" s="53">
        <f t="shared" si="68"/>
        <v>0</v>
      </c>
    </row>
    <row r="173" spans="1:32" ht="15" x14ac:dyDescent="0.25">
      <c r="A173" s="1">
        <v>1</v>
      </c>
      <c r="B173" s="54">
        <v>6</v>
      </c>
      <c r="C173" s="59" t="s">
        <v>437</v>
      </c>
      <c r="D173" s="50" t="s">
        <v>146</v>
      </c>
      <c r="E173" s="68" t="s">
        <v>21</v>
      </c>
      <c r="F173" s="68" t="s">
        <v>21</v>
      </c>
      <c r="G173" s="89">
        <v>95</v>
      </c>
      <c r="H173" s="89">
        <v>96</v>
      </c>
      <c r="I173" s="63">
        <v>265.709</v>
      </c>
      <c r="J173" s="63">
        <v>266.60199999999998</v>
      </c>
      <c r="K173" s="63">
        <v>264.06700000000001</v>
      </c>
      <c r="L173" s="63">
        <v>263.63900000000001</v>
      </c>
      <c r="M173" s="87">
        <v>85.69</v>
      </c>
      <c r="N173" s="52">
        <v>150</v>
      </c>
      <c r="O173" s="52">
        <f t="shared" si="51"/>
        <v>1.6419999999999959</v>
      </c>
      <c r="P173" s="52">
        <f t="shared" si="52"/>
        <v>2.3024999999999807</v>
      </c>
      <c r="Q173" s="51">
        <f t="shared" si="53"/>
        <v>0.95000000000000007</v>
      </c>
      <c r="R173" s="51">
        <f t="shared" si="54"/>
        <v>26.978425375</v>
      </c>
      <c r="S173" s="51">
        <f t="shared" si="55"/>
        <v>122.10825</v>
      </c>
      <c r="T173" s="51">
        <f t="shared" si="56"/>
        <v>65.32791374999843</v>
      </c>
      <c r="U173" s="51">
        <f t="shared" si="57"/>
        <v>0</v>
      </c>
      <c r="V173" s="51">
        <f t="shared" si="58"/>
        <v>0</v>
      </c>
      <c r="W173" s="51">
        <f t="shared" si="59"/>
        <v>185.92266412499842</v>
      </c>
      <c r="X173" s="55">
        <f t="shared" si="64"/>
        <v>0</v>
      </c>
      <c r="Y173" s="55">
        <f t="shared" si="65"/>
        <v>394.60244999999668</v>
      </c>
      <c r="Z173" s="55">
        <f t="shared" si="66"/>
        <v>0</v>
      </c>
      <c r="AA173" s="51">
        <f t="shared" si="60"/>
        <v>124.25050000000002</v>
      </c>
      <c r="AB173" s="56" t="s">
        <v>226</v>
      </c>
      <c r="AC173" s="51">
        <f t="shared" si="61"/>
        <v>4.2845000000000004</v>
      </c>
      <c r="AD173" s="53">
        <f t="shared" si="10"/>
        <v>1</v>
      </c>
      <c r="AE173" s="53">
        <f t="shared" si="67"/>
        <v>0</v>
      </c>
      <c r="AF173" s="53">
        <f t="shared" si="68"/>
        <v>0</v>
      </c>
    </row>
    <row r="174" spans="1:32" ht="15" x14ac:dyDescent="0.25">
      <c r="A174" s="1">
        <v>1</v>
      </c>
      <c r="B174" s="54">
        <v>6</v>
      </c>
      <c r="C174" s="59" t="s">
        <v>437</v>
      </c>
      <c r="D174" s="50" t="s">
        <v>147</v>
      </c>
      <c r="E174" s="68" t="s">
        <v>21</v>
      </c>
      <c r="F174" s="68" t="s">
        <v>21</v>
      </c>
      <c r="G174" s="89">
        <v>96</v>
      </c>
      <c r="H174" s="89">
        <v>97</v>
      </c>
      <c r="I174" s="63">
        <v>266.60199999999998</v>
      </c>
      <c r="J174" s="63">
        <v>266.577</v>
      </c>
      <c r="K174" s="63">
        <v>263.63900000000001</v>
      </c>
      <c r="L174" s="63">
        <v>263.41899999999998</v>
      </c>
      <c r="M174" s="87">
        <v>43.99</v>
      </c>
      <c r="N174" s="52">
        <v>150</v>
      </c>
      <c r="O174" s="52">
        <f t="shared" si="51"/>
        <v>2.9629999999999654</v>
      </c>
      <c r="P174" s="52">
        <f t="shared" si="52"/>
        <v>3.0604999999999905</v>
      </c>
      <c r="Q174" s="51">
        <f t="shared" si="53"/>
        <v>1.05</v>
      </c>
      <c r="R174" s="51">
        <f t="shared" si="54"/>
        <v>15.389351625000003</v>
      </c>
      <c r="S174" s="51">
        <f t="shared" si="55"/>
        <v>69.28425</v>
      </c>
      <c r="T174" s="51">
        <f t="shared" si="56"/>
        <v>69.284250000000014</v>
      </c>
      <c r="U174" s="51">
        <f t="shared" si="57"/>
        <v>2.7944647499995594</v>
      </c>
      <c r="V174" s="51">
        <f t="shared" si="58"/>
        <v>0</v>
      </c>
      <c r="W174" s="51">
        <f t="shared" si="59"/>
        <v>140.58599137499957</v>
      </c>
      <c r="X174" s="55">
        <f t="shared" si="64"/>
        <v>0</v>
      </c>
      <c r="Y174" s="55">
        <f t="shared" si="65"/>
        <v>0</v>
      </c>
      <c r="Z174" s="55">
        <f t="shared" si="66"/>
        <v>269.2627899999992</v>
      </c>
      <c r="AA174" s="51">
        <f t="shared" si="60"/>
        <v>68.1845</v>
      </c>
      <c r="AB174" s="56" t="s">
        <v>226</v>
      </c>
      <c r="AC174" s="51">
        <f t="shared" si="61"/>
        <v>2.1995</v>
      </c>
      <c r="AD174" s="53">
        <f t="shared" si="10"/>
        <v>1</v>
      </c>
      <c r="AE174" s="53">
        <f t="shared" si="67"/>
        <v>0</v>
      </c>
      <c r="AF174" s="53">
        <f t="shared" si="68"/>
        <v>0</v>
      </c>
    </row>
    <row r="175" spans="1:32" ht="15" x14ac:dyDescent="0.25">
      <c r="A175" s="1">
        <v>1</v>
      </c>
      <c r="B175" s="54">
        <v>6</v>
      </c>
      <c r="C175" s="59" t="s">
        <v>437</v>
      </c>
      <c r="D175" s="50" t="s">
        <v>148</v>
      </c>
      <c r="E175" s="68" t="s">
        <v>21</v>
      </c>
      <c r="F175" s="68" t="s">
        <v>21</v>
      </c>
      <c r="G175" s="89">
        <v>97</v>
      </c>
      <c r="H175" s="89">
        <v>98</v>
      </c>
      <c r="I175" s="63">
        <v>266.577</v>
      </c>
      <c r="J175" s="63">
        <v>266.17700000000002</v>
      </c>
      <c r="K175" s="63">
        <v>263.41899999999998</v>
      </c>
      <c r="L175" s="63">
        <v>263.077</v>
      </c>
      <c r="M175" s="87">
        <v>68.239999999999995</v>
      </c>
      <c r="N175" s="52">
        <v>150</v>
      </c>
      <c r="O175" s="52">
        <f t="shared" si="51"/>
        <v>3.1580000000000155</v>
      </c>
      <c r="P175" s="52">
        <f t="shared" si="52"/>
        <v>3.1290000000000191</v>
      </c>
      <c r="Q175" s="51">
        <f t="shared" si="53"/>
        <v>1.05</v>
      </c>
      <c r="R175" s="51">
        <f t="shared" si="54"/>
        <v>23.872911000000002</v>
      </c>
      <c r="S175" s="51">
        <f t="shared" si="55"/>
        <v>107.47800000000001</v>
      </c>
      <c r="T175" s="51">
        <f t="shared" si="56"/>
        <v>107.47800000000001</v>
      </c>
      <c r="U175" s="51">
        <f t="shared" si="57"/>
        <v>9.2431080000013672</v>
      </c>
      <c r="V175" s="51">
        <f t="shared" si="58"/>
        <v>0</v>
      </c>
      <c r="W175" s="51">
        <f t="shared" si="59"/>
        <v>222.99381900000139</v>
      </c>
      <c r="X175" s="55">
        <f t="shared" si="64"/>
        <v>0</v>
      </c>
      <c r="Y175" s="55">
        <f t="shared" si="65"/>
        <v>0</v>
      </c>
      <c r="Z175" s="55">
        <f t="shared" si="66"/>
        <v>427.04592000000258</v>
      </c>
      <c r="AA175" s="51">
        <f t="shared" si="60"/>
        <v>105.77199999999999</v>
      </c>
      <c r="AB175" s="56" t="s">
        <v>226</v>
      </c>
      <c r="AC175" s="51">
        <f t="shared" si="61"/>
        <v>3.4119999999999999</v>
      </c>
      <c r="AD175" s="53">
        <f t="shared" si="10"/>
        <v>1</v>
      </c>
      <c r="AE175" s="53">
        <f t="shared" si="67"/>
        <v>0</v>
      </c>
      <c r="AF175" s="53">
        <f t="shared" si="68"/>
        <v>0</v>
      </c>
    </row>
    <row r="176" spans="1:32" ht="15" x14ac:dyDescent="0.25">
      <c r="A176" s="1">
        <v>1</v>
      </c>
      <c r="B176" s="54">
        <v>6</v>
      </c>
      <c r="C176" s="59" t="s">
        <v>437</v>
      </c>
      <c r="D176" s="50" t="s">
        <v>199</v>
      </c>
      <c r="E176" s="68" t="s">
        <v>21</v>
      </c>
      <c r="F176" s="68" t="s">
        <v>21</v>
      </c>
      <c r="G176" s="89">
        <v>98</v>
      </c>
      <c r="H176" s="89">
        <v>99</v>
      </c>
      <c r="I176" s="63">
        <v>266.17700000000002</v>
      </c>
      <c r="J176" s="63">
        <v>265.72399999999999</v>
      </c>
      <c r="K176" s="63">
        <v>263.077</v>
      </c>
      <c r="L176" s="63">
        <v>262.733</v>
      </c>
      <c r="M176" s="87">
        <v>68.8</v>
      </c>
      <c r="N176" s="52">
        <v>150</v>
      </c>
      <c r="O176" s="52">
        <f t="shared" si="51"/>
        <v>3.1000000000000227</v>
      </c>
      <c r="P176" s="52">
        <f t="shared" si="52"/>
        <v>3.0455000000000041</v>
      </c>
      <c r="Q176" s="51">
        <f t="shared" si="53"/>
        <v>1.05</v>
      </c>
      <c r="R176" s="51">
        <f t="shared" si="54"/>
        <v>24.068819999999999</v>
      </c>
      <c r="S176" s="51">
        <f t="shared" si="55"/>
        <v>108.35999999999999</v>
      </c>
      <c r="T176" s="51">
        <f t="shared" si="56"/>
        <v>108.36000000000001</v>
      </c>
      <c r="U176" s="51">
        <f t="shared" si="57"/>
        <v>3.2869200000002956</v>
      </c>
      <c r="V176" s="51">
        <f t="shared" si="58"/>
        <v>0</v>
      </c>
      <c r="W176" s="51">
        <f t="shared" si="59"/>
        <v>218.79174000000029</v>
      </c>
      <c r="X176" s="55">
        <f t="shared" si="64"/>
        <v>0</v>
      </c>
      <c r="Y176" s="55">
        <f t="shared" si="65"/>
        <v>0</v>
      </c>
      <c r="Z176" s="55">
        <f t="shared" si="66"/>
        <v>419.06080000000054</v>
      </c>
      <c r="AA176" s="51">
        <f t="shared" si="60"/>
        <v>106.64</v>
      </c>
      <c r="AB176" s="56" t="s">
        <v>226</v>
      </c>
      <c r="AC176" s="51">
        <f t="shared" si="61"/>
        <v>3.44</v>
      </c>
      <c r="AD176" s="53">
        <f t="shared" si="10"/>
        <v>1</v>
      </c>
      <c r="AE176" s="53">
        <f t="shared" si="67"/>
        <v>0</v>
      </c>
      <c r="AF176" s="53">
        <f t="shared" si="68"/>
        <v>0</v>
      </c>
    </row>
    <row r="177" spans="1:32" ht="15" x14ac:dyDescent="0.25">
      <c r="A177" s="1">
        <v>1</v>
      </c>
      <c r="B177" s="54">
        <v>6</v>
      </c>
      <c r="C177" s="59" t="s">
        <v>438</v>
      </c>
      <c r="D177" s="50" t="s">
        <v>200</v>
      </c>
      <c r="E177" s="68" t="s">
        <v>21</v>
      </c>
      <c r="F177" s="68" t="s">
        <v>21</v>
      </c>
      <c r="G177" s="89">
        <v>99</v>
      </c>
      <c r="H177" s="89">
        <v>100</v>
      </c>
      <c r="I177" s="63">
        <v>265.72399999999999</v>
      </c>
      <c r="J177" s="63">
        <v>265.35000000000002</v>
      </c>
      <c r="K177" s="63">
        <v>262.733</v>
      </c>
      <c r="L177" s="63">
        <v>262.39400000000001</v>
      </c>
      <c r="M177" s="87">
        <v>67.84</v>
      </c>
      <c r="N177" s="52">
        <v>150</v>
      </c>
      <c r="O177" s="52">
        <f t="shared" si="51"/>
        <v>2.9909999999999854</v>
      </c>
      <c r="P177" s="52">
        <f t="shared" si="52"/>
        <v>2.9735000000000014</v>
      </c>
      <c r="Q177" s="51">
        <f t="shared" si="53"/>
        <v>0.95000000000000007</v>
      </c>
      <c r="R177" s="51">
        <f t="shared" si="54"/>
        <v>21.358576000000003</v>
      </c>
      <c r="S177" s="51">
        <f t="shared" si="55"/>
        <v>96.672000000000011</v>
      </c>
      <c r="T177" s="51">
        <f t="shared" si="56"/>
        <v>94.964128000000102</v>
      </c>
      <c r="U177" s="51">
        <f t="shared" si="57"/>
        <v>0</v>
      </c>
      <c r="V177" s="51">
        <f t="shared" si="58"/>
        <v>0</v>
      </c>
      <c r="W177" s="51">
        <f t="shared" si="59"/>
        <v>190.43790400000009</v>
      </c>
      <c r="X177" s="55">
        <f t="shared" si="64"/>
        <v>0</v>
      </c>
      <c r="Y177" s="55">
        <f t="shared" si="65"/>
        <v>0</v>
      </c>
      <c r="Z177" s="55">
        <f t="shared" si="66"/>
        <v>403.44448000000023</v>
      </c>
      <c r="AA177" s="51">
        <f t="shared" si="60"/>
        <v>98.368000000000023</v>
      </c>
      <c r="AB177" s="56" t="s">
        <v>226</v>
      </c>
      <c r="AC177" s="51">
        <f t="shared" si="61"/>
        <v>3.3920000000000003</v>
      </c>
      <c r="AD177" s="53">
        <f t="shared" si="10"/>
        <v>1</v>
      </c>
      <c r="AE177" s="53">
        <f t="shared" si="67"/>
        <v>0</v>
      </c>
      <c r="AF177" s="53">
        <f t="shared" si="68"/>
        <v>0</v>
      </c>
    </row>
    <row r="178" spans="1:32" ht="15" x14ac:dyDescent="0.25">
      <c r="A178" s="1">
        <v>1</v>
      </c>
      <c r="B178" s="54">
        <v>6</v>
      </c>
      <c r="C178" s="59" t="s">
        <v>438</v>
      </c>
      <c r="D178" s="50" t="s">
        <v>245</v>
      </c>
      <c r="E178" s="68" t="s">
        <v>21</v>
      </c>
      <c r="F178" s="68" t="s">
        <v>21</v>
      </c>
      <c r="G178" s="89">
        <v>100</v>
      </c>
      <c r="H178" s="89">
        <v>101</v>
      </c>
      <c r="I178" s="63">
        <v>265.35000000000002</v>
      </c>
      <c r="J178" s="63">
        <v>264.38600000000002</v>
      </c>
      <c r="K178" s="63">
        <v>262.39400000000001</v>
      </c>
      <c r="L178" s="63">
        <v>261.976</v>
      </c>
      <c r="M178" s="87">
        <v>83.6</v>
      </c>
      <c r="N178" s="52">
        <v>150</v>
      </c>
      <c r="O178" s="52">
        <f t="shared" si="51"/>
        <v>2.9560000000000173</v>
      </c>
      <c r="P178" s="52">
        <f t="shared" si="52"/>
        <v>2.6830000000000211</v>
      </c>
      <c r="Q178" s="51">
        <f t="shared" si="53"/>
        <v>0.95000000000000007</v>
      </c>
      <c r="R178" s="51">
        <f t="shared" si="54"/>
        <v>26.320415000000001</v>
      </c>
      <c r="S178" s="51">
        <f t="shared" si="55"/>
        <v>119.13</v>
      </c>
      <c r="T178" s="51">
        <f t="shared" si="56"/>
        <v>93.953860000001683</v>
      </c>
      <c r="U178" s="51">
        <f t="shared" si="57"/>
        <v>0</v>
      </c>
      <c r="V178" s="51">
        <f t="shared" si="58"/>
        <v>0</v>
      </c>
      <c r="W178" s="51">
        <f t="shared" si="59"/>
        <v>211.60727500000166</v>
      </c>
      <c r="X178" s="55">
        <f t="shared" si="64"/>
        <v>0</v>
      </c>
      <c r="Y178" s="55">
        <f t="shared" si="65"/>
        <v>0</v>
      </c>
      <c r="Z178" s="55">
        <f t="shared" si="66"/>
        <v>448.59760000000352</v>
      </c>
      <c r="AA178" s="51">
        <f t="shared" si="60"/>
        <v>121.22000000000001</v>
      </c>
      <c r="AB178" s="56" t="s">
        <v>226</v>
      </c>
      <c r="AC178" s="51">
        <f t="shared" si="61"/>
        <v>4.18</v>
      </c>
      <c r="AD178" s="53">
        <f t="shared" si="10"/>
        <v>1</v>
      </c>
      <c r="AE178" s="53">
        <f t="shared" si="67"/>
        <v>0</v>
      </c>
      <c r="AF178" s="53">
        <f t="shared" si="68"/>
        <v>0</v>
      </c>
    </row>
    <row r="179" spans="1:32" ht="15" x14ac:dyDescent="0.25">
      <c r="A179" s="1">
        <v>1</v>
      </c>
      <c r="B179" s="54">
        <v>6</v>
      </c>
      <c r="C179" s="59" t="s">
        <v>438</v>
      </c>
      <c r="D179" s="50" t="s">
        <v>206</v>
      </c>
      <c r="E179" s="68" t="s">
        <v>21</v>
      </c>
      <c r="F179" s="68" t="s">
        <v>21</v>
      </c>
      <c r="G179" s="89">
        <v>101</v>
      </c>
      <c r="H179" s="89">
        <v>102</v>
      </c>
      <c r="I179" s="63">
        <v>264.38600000000002</v>
      </c>
      <c r="J179" s="63">
        <v>263.86599999999999</v>
      </c>
      <c r="K179" s="63">
        <v>261.976</v>
      </c>
      <c r="L179" s="63">
        <v>261.75799999999998</v>
      </c>
      <c r="M179" s="87">
        <v>43.62</v>
      </c>
      <c r="N179" s="52">
        <v>150</v>
      </c>
      <c r="O179" s="52">
        <f t="shared" si="51"/>
        <v>2.410000000000025</v>
      </c>
      <c r="P179" s="52">
        <f t="shared" si="52"/>
        <v>2.2590000000000146</v>
      </c>
      <c r="Q179" s="51">
        <f t="shared" si="53"/>
        <v>0.95000000000000007</v>
      </c>
      <c r="R179" s="51">
        <f t="shared" si="54"/>
        <v>13.733211750000001</v>
      </c>
      <c r="S179" s="51">
        <f t="shared" si="55"/>
        <v>62.158500000000004</v>
      </c>
      <c r="T179" s="51">
        <f t="shared" si="56"/>
        <v>31.452201000000603</v>
      </c>
      <c r="U179" s="51">
        <f t="shared" si="57"/>
        <v>0</v>
      </c>
      <c r="V179" s="51">
        <f t="shared" si="58"/>
        <v>0</v>
      </c>
      <c r="W179" s="51">
        <f t="shared" si="59"/>
        <v>92.840262750000605</v>
      </c>
      <c r="X179" s="55">
        <f t="shared" si="64"/>
        <v>0</v>
      </c>
      <c r="Y179" s="55">
        <f t="shared" si="65"/>
        <v>197.07516000000126</v>
      </c>
      <c r="Z179" s="55">
        <f t="shared" si="66"/>
        <v>0</v>
      </c>
      <c r="AA179" s="51">
        <f t="shared" si="60"/>
        <v>63.249000000000002</v>
      </c>
      <c r="AB179" s="56" t="s">
        <v>226</v>
      </c>
      <c r="AC179" s="51">
        <f t="shared" si="61"/>
        <v>2.181</v>
      </c>
      <c r="AD179" s="53">
        <f t="shared" si="10"/>
        <v>1</v>
      </c>
      <c r="AE179" s="53">
        <f t="shared" si="67"/>
        <v>0</v>
      </c>
      <c r="AF179" s="53">
        <f t="shared" si="68"/>
        <v>0</v>
      </c>
    </row>
    <row r="180" spans="1:32" ht="15" x14ac:dyDescent="0.25">
      <c r="A180" s="1">
        <v>1</v>
      </c>
      <c r="B180" s="54">
        <v>6</v>
      </c>
      <c r="C180" s="59" t="s">
        <v>439</v>
      </c>
      <c r="D180" s="50" t="s">
        <v>207</v>
      </c>
      <c r="E180" s="68" t="s">
        <v>21</v>
      </c>
      <c r="F180" s="68" t="s">
        <v>21</v>
      </c>
      <c r="G180" s="89">
        <v>102</v>
      </c>
      <c r="H180" s="89">
        <v>103</v>
      </c>
      <c r="I180" s="63">
        <v>263.86599999999999</v>
      </c>
      <c r="J180" s="63">
        <v>263.39499999999998</v>
      </c>
      <c r="K180" s="63">
        <v>261.75799999999998</v>
      </c>
      <c r="L180" s="63">
        <v>261.33699999999999</v>
      </c>
      <c r="M180" s="87">
        <v>84.29</v>
      </c>
      <c r="N180" s="52">
        <v>150</v>
      </c>
      <c r="O180" s="52">
        <f t="shared" si="51"/>
        <v>2.1580000000000044</v>
      </c>
      <c r="P180" s="52">
        <f t="shared" si="52"/>
        <v>2.1329999999999987</v>
      </c>
      <c r="Q180" s="51">
        <f t="shared" si="53"/>
        <v>0.95000000000000007</v>
      </c>
      <c r="R180" s="51">
        <f t="shared" si="54"/>
        <v>26.537652875000003</v>
      </c>
      <c r="S180" s="51">
        <f t="shared" si="55"/>
        <v>120.11325000000001</v>
      </c>
      <c r="T180" s="51">
        <f t="shared" si="56"/>
        <v>50.687791499999904</v>
      </c>
      <c r="U180" s="51">
        <f t="shared" si="57"/>
        <v>0</v>
      </c>
      <c r="V180" s="51">
        <f t="shared" si="58"/>
        <v>0</v>
      </c>
      <c r="W180" s="51">
        <f t="shared" si="59"/>
        <v>169.31226937499991</v>
      </c>
      <c r="X180" s="55">
        <f t="shared" si="64"/>
        <v>0</v>
      </c>
      <c r="Y180" s="55">
        <f t="shared" si="65"/>
        <v>359.58113999999978</v>
      </c>
      <c r="Z180" s="55">
        <f t="shared" si="66"/>
        <v>0</v>
      </c>
      <c r="AA180" s="51">
        <f t="shared" si="60"/>
        <v>122.22050000000003</v>
      </c>
      <c r="AB180" s="56" t="s">
        <v>158</v>
      </c>
      <c r="AC180" s="51">
        <f t="shared" si="61"/>
        <v>4.2145000000000001</v>
      </c>
      <c r="AD180" s="53">
        <f t="shared" si="10"/>
        <v>1</v>
      </c>
      <c r="AE180" s="53">
        <f t="shared" si="67"/>
        <v>0</v>
      </c>
      <c r="AF180" s="53">
        <f t="shared" si="68"/>
        <v>0</v>
      </c>
    </row>
    <row r="181" spans="1:32" ht="15" x14ac:dyDescent="0.25">
      <c r="A181" s="1">
        <v>1</v>
      </c>
      <c r="B181" s="54">
        <v>6</v>
      </c>
      <c r="C181" s="59" t="s">
        <v>439</v>
      </c>
      <c r="D181" s="50" t="s">
        <v>208</v>
      </c>
      <c r="E181" s="68" t="s">
        <v>21</v>
      </c>
      <c r="F181" s="68" t="s">
        <v>21</v>
      </c>
      <c r="G181" s="89">
        <v>103</v>
      </c>
      <c r="H181" s="89">
        <v>104</v>
      </c>
      <c r="I181" s="63">
        <v>263.39499999999998</v>
      </c>
      <c r="J181" s="63">
        <v>263.02199999999999</v>
      </c>
      <c r="K181" s="63">
        <v>261.33699999999999</v>
      </c>
      <c r="L181" s="63">
        <v>261.07</v>
      </c>
      <c r="M181" s="87">
        <v>53.34</v>
      </c>
      <c r="N181" s="52">
        <v>150</v>
      </c>
      <c r="O181" s="52">
        <f t="shared" si="51"/>
        <v>2.107999999999993</v>
      </c>
      <c r="P181" s="52">
        <f t="shared" si="52"/>
        <v>2.0549999999999957</v>
      </c>
      <c r="Q181" s="51">
        <f t="shared" si="53"/>
        <v>0.95000000000000007</v>
      </c>
      <c r="R181" s="51">
        <f t="shared" si="54"/>
        <v>16.793432250000002</v>
      </c>
      <c r="S181" s="51">
        <f t="shared" si="55"/>
        <v>76.009500000000017</v>
      </c>
      <c r="T181" s="51">
        <f t="shared" si="56"/>
        <v>28.123514999999788</v>
      </c>
      <c r="U181" s="51">
        <f t="shared" si="57"/>
        <v>0</v>
      </c>
      <c r="V181" s="51">
        <f t="shared" si="58"/>
        <v>0</v>
      </c>
      <c r="W181" s="51">
        <f t="shared" si="59"/>
        <v>103.19089724999981</v>
      </c>
      <c r="X181" s="55">
        <f t="shared" si="64"/>
        <v>0</v>
      </c>
      <c r="Y181" s="55">
        <f t="shared" si="65"/>
        <v>219.22739999999956</v>
      </c>
      <c r="Z181" s="55">
        <f t="shared" si="66"/>
        <v>0</v>
      </c>
      <c r="AA181" s="51">
        <f t="shared" si="60"/>
        <v>77.343000000000018</v>
      </c>
      <c r="AB181" s="56" t="s">
        <v>158</v>
      </c>
      <c r="AC181" s="51">
        <f t="shared" si="61"/>
        <v>2.6670000000000003</v>
      </c>
      <c r="AD181" s="53">
        <f t="shared" si="10"/>
        <v>1</v>
      </c>
      <c r="AE181" s="53">
        <f t="shared" si="67"/>
        <v>0</v>
      </c>
      <c r="AF181" s="53">
        <f t="shared" si="68"/>
        <v>0</v>
      </c>
    </row>
    <row r="182" spans="1:32" ht="15" x14ac:dyDescent="0.25">
      <c r="A182" s="1">
        <v>1</v>
      </c>
      <c r="B182" s="54">
        <v>6</v>
      </c>
      <c r="C182" s="59" t="s">
        <v>413</v>
      </c>
      <c r="D182" s="50" t="s">
        <v>318</v>
      </c>
      <c r="E182" s="68" t="s">
        <v>21</v>
      </c>
      <c r="F182" s="68" t="s">
        <v>21</v>
      </c>
      <c r="G182" s="89">
        <v>104</v>
      </c>
      <c r="H182" s="89">
        <v>52</v>
      </c>
      <c r="I182" s="63">
        <v>263.02199999999999</v>
      </c>
      <c r="J182" s="86">
        <v>262.53800000000001</v>
      </c>
      <c r="K182" s="63">
        <v>261.07</v>
      </c>
      <c r="L182" s="86">
        <v>260.678</v>
      </c>
      <c r="M182" s="87">
        <v>78.489999999999995</v>
      </c>
      <c r="N182" s="52">
        <v>150</v>
      </c>
      <c r="O182" s="52">
        <f t="shared" si="51"/>
        <v>2.0019999999999984</v>
      </c>
      <c r="P182" s="52">
        <f t="shared" si="52"/>
        <v>1.956000000000006</v>
      </c>
      <c r="Q182" s="51">
        <f t="shared" si="53"/>
        <v>0.85</v>
      </c>
      <c r="R182" s="51">
        <f t="shared" si="54"/>
        <v>21.964445374999997</v>
      </c>
      <c r="S182" s="51">
        <f t="shared" si="55"/>
        <v>100.07474999999999</v>
      </c>
      <c r="T182" s="51">
        <f t="shared" si="56"/>
        <v>30.422724000000393</v>
      </c>
      <c r="U182" s="51">
        <f t="shared" si="57"/>
        <v>0</v>
      </c>
      <c r="V182" s="51">
        <f t="shared" si="58"/>
        <v>0</v>
      </c>
      <c r="W182" s="51">
        <f t="shared" si="59"/>
        <v>129.11114437500038</v>
      </c>
      <c r="X182" s="55">
        <f t="shared" si="64"/>
        <v>0</v>
      </c>
      <c r="Y182" s="55">
        <f t="shared" si="65"/>
        <v>307.05288000000093</v>
      </c>
      <c r="Z182" s="55">
        <f t="shared" si="66"/>
        <v>0</v>
      </c>
      <c r="AA182" s="51">
        <f t="shared" si="60"/>
        <v>105.9615</v>
      </c>
      <c r="AB182" s="56" t="s">
        <v>158</v>
      </c>
      <c r="AC182" s="51">
        <f t="shared" si="61"/>
        <v>3.9245000000000001</v>
      </c>
      <c r="AD182" s="53">
        <f t="shared" si="10"/>
        <v>1</v>
      </c>
      <c r="AE182" s="53">
        <f t="shared" si="67"/>
        <v>0</v>
      </c>
      <c r="AF182" s="53">
        <f t="shared" si="68"/>
        <v>0</v>
      </c>
    </row>
    <row r="183" spans="1:32" ht="15" x14ac:dyDescent="0.25">
      <c r="A183" s="1">
        <v>1</v>
      </c>
      <c r="B183" s="54">
        <v>6</v>
      </c>
      <c r="C183" s="59" t="s">
        <v>420</v>
      </c>
      <c r="D183" s="50" t="s">
        <v>319</v>
      </c>
      <c r="E183" s="68" t="s">
        <v>41</v>
      </c>
      <c r="F183" s="68" t="s">
        <v>21</v>
      </c>
      <c r="G183" s="89">
        <v>180</v>
      </c>
      <c r="H183" s="89">
        <v>181</v>
      </c>
      <c r="I183" s="63">
        <v>270.42399999999998</v>
      </c>
      <c r="J183" s="63">
        <v>270.59699999999998</v>
      </c>
      <c r="K183" s="63">
        <v>269.274</v>
      </c>
      <c r="L183" s="63">
        <v>268.93400000000003</v>
      </c>
      <c r="M183" s="87">
        <v>68.03</v>
      </c>
      <c r="N183" s="52">
        <v>150</v>
      </c>
      <c r="O183" s="52">
        <f t="shared" si="51"/>
        <v>1.1499999999999773</v>
      </c>
      <c r="P183" s="52">
        <f t="shared" si="52"/>
        <v>1.4064999999999657</v>
      </c>
      <c r="Q183" s="51">
        <f t="shared" si="53"/>
        <v>0.75</v>
      </c>
      <c r="R183" s="51">
        <f t="shared" si="54"/>
        <v>16.656295125</v>
      </c>
      <c r="S183" s="51">
        <f t="shared" si="55"/>
        <v>71.763146249998243</v>
      </c>
      <c r="T183" s="51">
        <f t="shared" si="56"/>
        <v>0</v>
      </c>
      <c r="U183" s="51">
        <f t="shared" si="57"/>
        <v>0</v>
      </c>
      <c r="V183" s="51">
        <f t="shared" si="58"/>
        <v>0</v>
      </c>
      <c r="W183" s="51">
        <f t="shared" si="59"/>
        <v>70.56156637499825</v>
      </c>
      <c r="X183" s="55">
        <f t="shared" si="64"/>
        <v>191.36838999999534</v>
      </c>
      <c r="Y183" s="55">
        <f t="shared" si="65"/>
        <v>0</v>
      </c>
      <c r="Z183" s="55">
        <f t="shared" si="66"/>
        <v>0</v>
      </c>
      <c r="AA183" s="51">
        <f t="shared" si="60"/>
        <v>85.037499999999994</v>
      </c>
      <c r="AB183" s="56" t="s">
        <v>226</v>
      </c>
      <c r="AC183" s="51">
        <f t="shared" si="61"/>
        <v>3.4015000000000004</v>
      </c>
      <c r="AD183" s="53">
        <f t="shared" si="10"/>
        <v>0</v>
      </c>
      <c r="AE183" s="53">
        <f t="shared" si="67"/>
        <v>0</v>
      </c>
      <c r="AF183" s="53">
        <f t="shared" si="68"/>
        <v>1</v>
      </c>
    </row>
    <row r="184" spans="1:32" ht="15" x14ac:dyDescent="0.25">
      <c r="A184" s="1">
        <v>1</v>
      </c>
      <c r="B184" s="54">
        <v>6</v>
      </c>
      <c r="C184" s="59" t="s">
        <v>420</v>
      </c>
      <c r="D184" s="50" t="s">
        <v>320</v>
      </c>
      <c r="E184" s="68" t="s">
        <v>21</v>
      </c>
      <c r="F184" s="68" t="s">
        <v>21</v>
      </c>
      <c r="G184" s="89">
        <v>181</v>
      </c>
      <c r="H184" s="89">
        <v>88</v>
      </c>
      <c r="I184" s="63">
        <v>270.59699999999998</v>
      </c>
      <c r="J184" s="86">
        <v>270.42599999999999</v>
      </c>
      <c r="K184" s="63">
        <v>268.93400000000003</v>
      </c>
      <c r="L184" s="86">
        <v>268.61200000000002</v>
      </c>
      <c r="M184" s="87">
        <v>64.42</v>
      </c>
      <c r="N184" s="52">
        <v>150</v>
      </c>
      <c r="O184" s="52">
        <f t="shared" si="51"/>
        <v>1.6629999999999541</v>
      </c>
      <c r="P184" s="52">
        <f t="shared" si="52"/>
        <v>1.7384999999999593</v>
      </c>
      <c r="Q184" s="51">
        <f t="shared" si="53"/>
        <v>0.85</v>
      </c>
      <c r="R184" s="51">
        <f t="shared" si="54"/>
        <v>18.027131749999999</v>
      </c>
      <c r="S184" s="51">
        <f t="shared" si="55"/>
        <v>82.135499999999993</v>
      </c>
      <c r="T184" s="51">
        <f t="shared" si="56"/>
        <v>13.059544499997772</v>
      </c>
      <c r="U184" s="51">
        <f t="shared" si="57"/>
        <v>0</v>
      </c>
      <c r="V184" s="51">
        <f t="shared" si="58"/>
        <v>0</v>
      </c>
      <c r="W184" s="51">
        <f t="shared" si="59"/>
        <v>94.057226249997768</v>
      </c>
      <c r="X184" s="55">
        <f t="shared" si="64"/>
        <v>0</v>
      </c>
      <c r="Y184" s="55">
        <f t="shared" si="65"/>
        <v>223.98833999999476</v>
      </c>
      <c r="Z184" s="55">
        <f t="shared" si="66"/>
        <v>0</v>
      </c>
      <c r="AA184" s="51">
        <f t="shared" si="60"/>
        <v>86.967000000000013</v>
      </c>
      <c r="AB184" s="56" t="s">
        <v>226</v>
      </c>
      <c r="AC184" s="51">
        <f t="shared" si="61"/>
        <v>3.2210000000000001</v>
      </c>
      <c r="AD184" s="53">
        <f t="shared" si="10"/>
        <v>1</v>
      </c>
      <c r="AE184" s="53">
        <f t="shared" si="67"/>
        <v>0</v>
      </c>
      <c r="AF184" s="53">
        <f t="shared" si="68"/>
        <v>0</v>
      </c>
    </row>
    <row r="185" spans="1:32" ht="15" x14ac:dyDescent="0.25">
      <c r="A185" s="1">
        <v>1</v>
      </c>
      <c r="B185" s="54">
        <v>6</v>
      </c>
      <c r="C185" s="59" t="s">
        <v>440</v>
      </c>
      <c r="D185" s="50" t="s">
        <v>321</v>
      </c>
      <c r="E185" s="68" t="s">
        <v>41</v>
      </c>
      <c r="F185" s="68" t="s">
        <v>128</v>
      </c>
      <c r="G185" s="89">
        <v>182</v>
      </c>
      <c r="H185" s="89">
        <v>183</v>
      </c>
      <c r="I185" s="63">
        <v>269.892</v>
      </c>
      <c r="J185" s="63">
        <v>269.37200000000001</v>
      </c>
      <c r="K185" s="63">
        <v>268.74200000000002</v>
      </c>
      <c r="L185" s="63">
        <v>268.22199999999998</v>
      </c>
      <c r="M185" s="87">
        <v>75.510000000000005</v>
      </c>
      <c r="N185" s="52">
        <v>150</v>
      </c>
      <c r="O185" s="52">
        <f t="shared" si="51"/>
        <v>1.1499999999999773</v>
      </c>
      <c r="P185" s="52">
        <f t="shared" si="52"/>
        <v>1.1500000000000057</v>
      </c>
      <c r="Q185" s="51">
        <f t="shared" si="53"/>
        <v>0.75</v>
      </c>
      <c r="R185" s="51">
        <f t="shared" si="54"/>
        <v>18.487679625000002</v>
      </c>
      <c r="S185" s="51">
        <f t="shared" si="55"/>
        <v>65.127375000000328</v>
      </c>
      <c r="T185" s="51">
        <f t="shared" si="56"/>
        <v>0</v>
      </c>
      <c r="U185" s="51">
        <f t="shared" si="57"/>
        <v>0</v>
      </c>
      <c r="V185" s="51">
        <f t="shared" si="58"/>
        <v>0</v>
      </c>
      <c r="W185" s="51">
        <f t="shared" si="59"/>
        <v>63.79367962500033</v>
      </c>
      <c r="X185" s="55">
        <f t="shared" si="64"/>
        <v>0</v>
      </c>
      <c r="Y185" s="55">
        <f t="shared" si="65"/>
        <v>0</v>
      </c>
      <c r="Z185" s="55">
        <f t="shared" si="66"/>
        <v>0</v>
      </c>
      <c r="AA185" s="51">
        <f t="shared" si="60"/>
        <v>94.387500000000003</v>
      </c>
      <c r="AB185" s="56" t="s">
        <v>226</v>
      </c>
      <c r="AC185" s="51">
        <f t="shared" si="61"/>
        <v>3.7755000000000005</v>
      </c>
      <c r="AD185" s="53">
        <f t="shared" si="10"/>
        <v>0</v>
      </c>
      <c r="AE185" s="53">
        <f t="shared" si="67"/>
        <v>0</v>
      </c>
      <c r="AF185" s="53">
        <f t="shared" si="68"/>
        <v>1</v>
      </c>
    </row>
    <row r="186" spans="1:32" ht="15" x14ac:dyDescent="0.25">
      <c r="A186" s="1">
        <v>1</v>
      </c>
      <c r="B186" s="54">
        <v>6</v>
      </c>
      <c r="C186" s="59" t="s">
        <v>440</v>
      </c>
      <c r="D186" s="50" t="s">
        <v>322</v>
      </c>
      <c r="E186" s="68" t="s">
        <v>128</v>
      </c>
      <c r="F186" s="68" t="s">
        <v>128</v>
      </c>
      <c r="G186" s="89">
        <v>183</v>
      </c>
      <c r="H186" s="89">
        <v>90</v>
      </c>
      <c r="I186" s="63">
        <v>269.37200000000001</v>
      </c>
      <c r="J186" s="86">
        <v>268.82</v>
      </c>
      <c r="K186" s="63">
        <v>268.22199999999998</v>
      </c>
      <c r="L186" s="86">
        <v>267.67</v>
      </c>
      <c r="M186" s="87">
        <v>63.36</v>
      </c>
      <c r="N186" s="52">
        <v>150</v>
      </c>
      <c r="O186" s="52">
        <f t="shared" si="51"/>
        <v>1.1500000000000341</v>
      </c>
      <c r="P186" s="52">
        <f t="shared" si="52"/>
        <v>1.1500000000000057</v>
      </c>
      <c r="Q186" s="51">
        <f t="shared" si="53"/>
        <v>0.75</v>
      </c>
      <c r="R186" s="51">
        <f t="shared" si="54"/>
        <v>15.512903999999999</v>
      </c>
      <c r="S186" s="51">
        <f t="shared" si="55"/>
        <v>54.648000000000266</v>
      </c>
      <c r="T186" s="51">
        <f t="shared" si="56"/>
        <v>0</v>
      </c>
      <c r="U186" s="51">
        <f t="shared" si="57"/>
        <v>0</v>
      </c>
      <c r="V186" s="51">
        <f t="shared" si="58"/>
        <v>0</v>
      </c>
      <c r="W186" s="51">
        <f t="shared" si="59"/>
        <v>53.528904000000267</v>
      </c>
      <c r="X186" s="55">
        <f t="shared" si="64"/>
        <v>0</v>
      </c>
      <c r="Y186" s="55">
        <f t="shared" si="65"/>
        <v>0</v>
      </c>
      <c r="Z186" s="55">
        <f t="shared" si="66"/>
        <v>0</v>
      </c>
      <c r="AA186" s="51">
        <f t="shared" si="60"/>
        <v>79.2</v>
      </c>
      <c r="AB186" s="56" t="s">
        <v>226</v>
      </c>
      <c r="AC186" s="51">
        <f t="shared" si="61"/>
        <v>3.1680000000000001</v>
      </c>
      <c r="AD186" s="53">
        <f t="shared" si="10"/>
        <v>1</v>
      </c>
      <c r="AE186" s="53">
        <f t="shared" si="67"/>
        <v>0</v>
      </c>
      <c r="AF186" s="53">
        <f t="shared" si="68"/>
        <v>0</v>
      </c>
    </row>
    <row r="187" spans="1:32" ht="15" x14ac:dyDescent="0.25">
      <c r="A187" s="1">
        <v>1</v>
      </c>
      <c r="B187" s="54">
        <v>6</v>
      </c>
      <c r="C187" s="59" t="s">
        <v>441</v>
      </c>
      <c r="D187" s="50" t="s">
        <v>323</v>
      </c>
      <c r="E187" s="68" t="s">
        <v>41</v>
      </c>
      <c r="F187" s="68" t="s">
        <v>128</v>
      </c>
      <c r="G187" s="89">
        <v>184</v>
      </c>
      <c r="H187" s="89">
        <v>185</v>
      </c>
      <c r="I187" s="63">
        <v>269.21300000000002</v>
      </c>
      <c r="J187" s="63">
        <v>268.59199999999998</v>
      </c>
      <c r="K187" s="63">
        <v>268.06299999999999</v>
      </c>
      <c r="L187" s="63">
        <v>267.44200000000001</v>
      </c>
      <c r="M187" s="87">
        <v>75.36</v>
      </c>
      <c r="N187" s="52">
        <v>150</v>
      </c>
      <c r="O187" s="52">
        <f t="shared" si="51"/>
        <v>1.1500000000000341</v>
      </c>
      <c r="P187" s="52">
        <f t="shared" si="52"/>
        <v>1.1500000000000057</v>
      </c>
      <c r="Q187" s="51">
        <f t="shared" si="53"/>
        <v>0.75</v>
      </c>
      <c r="R187" s="51">
        <f t="shared" si="54"/>
        <v>18.450953999999999</v>
      </c>
      <c r="S187" s="51">
        <f t="shared" si="55"/>
        <v>64.998000000000317</v>
      </c>
      <c r="T187" s="51">
        <f t="shared" si="56"/>
        <v>0</v>
      </c>
      <c r="U187" s="51">
        <f t="shared" si="57"/>
        <v>0</v>
      </c>
      <c r="V187" s="51">
        <f t="shared" si="58"/>
        <v>0</v>
      </c>
      <c r="W187" s="51">
        <f t="shared" si="59"/>
        <v>63.666954000000317</v>
      </c>
      <c r="X187" s="55">
        <f t="shared" si="64"/>
        <v>0</v>
      </c>
      <c r="Y187" s="55">
        <f t="shared" si="65"/>
        <v>0</v>
      </c>
      <c r="Z187" s="55">
        <f t="shared" si="66"/>
        <v>0</v>
      </c>
      <c r="AA187" s="51">
        <f t="shared" si="60"/>
        <v>94.2</v>
      </c>
      <c r="AB187" s="56" t="s">
        <v>226</v>
      </c>
      <c r="AC187" s="51">
        <f t="shared" si="61"/>
        <v>3.7680000000000002</v>
      </c>
      <c r="AD187" s="53">
        <f t="shared" si="10"/>
        <v>0</v>
      </c>
      <c r="AE187" s="53">
        <f t="shared" si="67"/>
        <v>0</v>
      </c>
      <c r="AF187" s="53">
        <f t="shared" si="68"/>
        <v>1</v>
      </c>
    </row>
    <row r="188" spans="1:32" ht="15" x14ac:dyDescent="0.25">
      <c r="A188" s="1">
        <v>1</v>
      </c>
      <c r="B188" s="54">
        <v>6</v>
      </c>
      <c r="C188" s="59" t="s">
        <v>441</v>
      </c>
      <c r="D188" s="50" t="s">
        <v>324</v>
      </c>
      <c r="E188" s="68" t="s">
        <v>128</v>
      </c>
      <c r="F188" s="68" t="s">
        <v>128</v>
      </c>
      <c r="G188" s="89">
        <v>185</v>
      </c>
      <c r="H188" s="89">
        <v>91</v>
      </c>
      <c r="I188" s="63">
        <v>268.59199999999998</v>
      </c>
      <c r="J188" s="86">
        <v>268.29399999999998</v>
      </c>
      <c r="K188" s="63">
        <v>267.44200000000001</v>
      </c>
      <c r="L188" s="86">
        <v>267.09100000000001</v>
      </c>
      <c r="M188" s="87">
        <v>70.23</v>
      </c>
      <c r="N188" s="52">
        <v>150</v>
      </c>
      <c r="O188" s="52">
        <f t="shared" si="51"/>
        <v>1.1499999999999773</v>
      </c>
      <c r="P188" s="52">
        <f t="shared" si="52"/>
        <v>1.1764999999999759</v>
      </c>
      <c r="Q188" s="51">
        <f t="shared" si="53"/>
        <v>0.75</v>
      </c>
      <c r="R188" s="51">
        <f t="shared" si="54"/>
        <v>17.194937625000001</v>
      </c>
      <c r="S188" s="51">
        <f t="shared" si="55"/>
        <v>61.969196249998731</v>
      </c>
      <c r="T188" s="51">
        <f t="shared" si="56"/>
        <v>0</v>
      </c>
      <c r="U188" s="51">
        <f t="shared" si="57"/>
        <v>0</v>
      </c>
      <c r="V188" s="51">
        <f t="shared" si="58"/>
        <v>0</v>
      </c>
      <c r="W188" s="51">
        <f t="shared" si="59"/>
        <v>60.728758874998732</v>
      </c>
      <c r="X188" s="55">
        <f t="shared" si="64"/>
        <v>0</v>
      </c>
      <c r="Y188" s="55">
        <f t="shared" si="65"/>
        <v>0</v>
      </c>
      <c r="Z188" s="55">
        <f t="shared" si="66"/>
        <v>0</v>
      </c>
      <c r="AA188" s="51">
        <f t="shared" si="60"/>
        <v>87.787500000000009</v>
      </c>
      <c r="AB188" s="56" t="s">
        <v>226</v>
      </c>
      <c r="AC188" s="51">
        <f t="shared" si="61"/>
        <v>3.5115000000000003</v>
      </c>
      <c r="AD188" s="53">
        <f t="shared" si="10"/>
        <v>1</v>
      </c>
      <c r="AE188" s="53">
        <f t="shared" si="67"/>
        <v>0</v>
      </c>
      <c r="AF188" s="53">
        <f t="shared" si="68"/>
        <v>0</v>
      </c>
    </row>
    <row r="189" spans="1:32" ht="15" x14ac:dyDescent="0.25">
      <c r="A189" s="1">
        <v>1</v>
      </c>
      <c r="B189" s="54">
        <v>6</v>
      </c>
      <c r="C189" s="59" t="s">
        <v>435</v>
      </c>
      <c r="D189" s="50" t="s">
        <v>325</v>
      </c>
      <c r="E189" s="68" t="s">
        <v>41</v>
      </c>
      <c r="F189" s="68" t="s">
        <v>128</v>
      </c>
      <c r="G189" s="89">
        <v>186</v>
      </c>
      <c r="H189" s="89">
        <v>187</v>
      </c>
      <c r="I189" s="63">
        <v>268.726</v>
      </c>
      <c r="J189" s="63">
        <v>267.38400000000001</v>
      </c>
      <c r="K189" s="63">
        <v>267.57600000000002</v>
      </c>
      <c r="L189" s="63">
        <v>266.23399999999998</v>
      </c>
      <c r="M189" s="87">
        <v>71.510000000000005</v>
      </c>
      <c r="N189" s="52">
        <v>150</v>
      </c>
      <c r="O189" s="52">
        <f t="shared" si="51"/>
        <v>1.1499999999999773</v>
      </c>
      <c r="P189" s="52">
        <f t="shared" si="52"/>
        <v>1.1500000000000057</v>
      </c>
      <c r="Q189" s="51">
        <f t="shared" si="53"/>
        <v>0.75</v>
      </c>
      <c r="R189" s="51">
        <f t="shared" si="54"/>
        <v>17.508329625000002</v>
      </c>
      <c r="S189" s="51">
        <f t="shared" si="55"/>
        <v>61.67737500000031</v>
      </c>
      <c r="T189" s="51">
        <f t="shared" si="56"/>
        <v>0</v>
      </c>
      <c r="U189" s="51">
        <f t="shared" si="57"/>
        <v>0</v>
      </c>
      <c r="V189" s="51">
        <f t="shared" si="58"/>
        <v>0</v>
      </c>
      <c r="W189" s="51">
        <f t="shared" si="59"/>
        <v>60.414329625000313</v>
      </c>
      <c r="X189" s="55">
        <f t="shared" si="64"/>
        <v>0</v>
      </c>
      <c r="Y189" s="55">
        <f t="shared" si="65"/>
        <v>0</v>
      </c>
      <c r="Z189" s="55">
        <f t="shared" si="66"/>
        <v>0</v>
      </c>
      <c r="AA189" s="51">
        <f t="shared" si="60"/>
        <v>89.387500000000003</v>
      </c>
      <c r="AB189" s="56" t="s">
        <v>226</v>
      </c>
      <c r="AC189" s="51">
        <f t="shared" si="61"/>
        <v>3.5755000000000003</v>
      </c>
      <c r="AD189" s="53">
        <f t="shared" si="10"/>
        <v>0</v>
      </c>
      <c r="AE189" s="53">
        <f t="shared" si="67"/>
        <v>0</v>
      </c>
      <c r="AF189" s="53">
        <f t="shared" si="68"/>
        <v>1</v>
      </c>
    </row>
    <row r="190" spans="1:32" ht="15" x14ac:dyDescent="0.25">
      <c r="A190" s="1">
        <v>1</v>
      </c>
      <c r="B190" s="54">
        <v>6</v>
      </c>
      <c r="C190" s="59" t="s">
        <v>435</v>
      </c>
      <c r="D190" s="50" t="s">
        <v>326</v>
      </c>
      <c r="E190" s="68" t="s">
        <v>128</v>
      </c>
      <c r="F190" s="68" t="s">
        <v>128</v>
      </c>
      <c r="G190" s="89">
        <v>187</v>
      </c>
      <c r="H190" s="89">
        <v>92</v>
      </c>
      <c r="I190" s="63">
        <v>267.38400000000001</v>
      </c>
      <c r="J190" s="86">
        <v>267.86399999999998</v>
      </c>
      <c r="K190" s="63">
        <v>266.23399999999998</v>
      </c>
      <c r="L190" s="86">
        <v>265.82100000000003</v>
      </c>
      <c r="M190" s="87">
        <v>82.56</v>
      </c>
      <c r="N190" s="52">
        <v>150</v>
      </c>
      <c r="O190" s="52">
        <f t="shared" si="51"/>
        <v>1.1500000000000341</v>
      </c>
      <c r="P190" s="52">
        <f t="shared" si="52"/>
        <v>1.5964999999999918</v>
      </c>
      <c r="Q190" s="51">
        <f t="shared" si="53"/>
        <v>0.85</v>
      </c>
      <c r="R190" s="51">
        <f t="shared" si="54"/>
        <v>23.103384000000002</v>
      </c>
      <c r="S190" s="51">
        <f t="shared" si="55"/>
        <v>105.26400000000001</v>
      </c>
      <c r="T190" s="51">
        <f t="shared" si="56"/>
        <v>6.7719839999994251</v>
      </c>
      <c r="U190" s="51">
        <f t="shared" si="57"/>
        <v>0</v>
      </c>
      <c r="V190" s="51">
        <f t="shared" si="58"/>
        <v>0</v>
      </c>
      <c r="W190" s="51">
        <f t="shared" si="59"/>
        <v>110.57776799999942</v>
      </c>
      <c r="X190" s="55">
        <f t="shared" si="64"/>
        <v>0</v>
      </c>
      <c r="Y190" s="55">
        <f t="shared" si="65"/>
        <v>263.61407999999864</v>
      </c>
      <c r="Z190" s="55">
        <f t="shared" si="66"/>
        <v>0</v>
      </c>
      <c r="AA190" s="51">
        <f t="shared" si="60"/>
        <v>111.45600000000002</v>
      </c>
      <c r="AB190" s="56" t="s">
        <v>226</v>
      </c>
      <c r="AC190" s="51">
        <f t="shared" si="61"/>
        <v>4.1280000000000001</v>
      </c>
      <c r="AD190" s="53">
        <f t="shared" si="10"/>
        <v>1</v>
      </c>
      <c r="AE190" s="53">
        <f t="shared" si="67"/>
        <v>0</v>
      </c>
      <c r="AF190" s="53">
        <f t="shared" si="68"/>
        <v>0</v>
      </c>
    </row>
    <row r="191" spans="1:32" ht="15" x14ac:dyDescent="0.25">
      <c r="A191" s="1">
        <v>1</v>
      </c>
      <c r="B191" s="54">
        <v>6</v>
      </c>
      <c r="C191" s="59" t="s">
        <v>429</v>
      </c>
      <c r="D191" s="50" t="s">
        <v>327</v>
      </c>
      <c r="E191" s="68" t="s">
        <v>41</v>
      </c>
      <c r="F191" s="68" t="s">
        <v>128</v>
      </c>
      <c r="G191" s="89">
        <v>188</v>
      </c>
      <c r="H191" s="89">
        <v>189</v>
      </c>
      <c r="I191" s="63">
        <v>268.26400000000001</v>
      </c>
      <c r="J191" s="63">
        <v>266.80099999999999</v>
      </c>
      <c r="K191" s="63">
        <v>267.11399999999998</v>
      </c>
      <c r="L191" s="63">
        <v>265.65100000000001</v>
      </c>
      <c r="M191" s="87">
        <v>70.819999999999993</v>
      </c>
      <c r="N191" s="52">
        <v>150</v>
      </c>
      <c r="O191" s="52">
        <f t="shared" si="51"/>
        <v>1.2000000000000342</v>
      </c>
      <c r="P191" s="52">
        <f t="shared" si="52"/>
        <v>1.2000000000000057</v>
      </c>
      <c r="Q191" s="51">
        <f t="shared" si="53"/>
        <v>0.75</v>
      </c>
      <c r="R191" s="51">
        <f t="shared" si="54"/>
        <v>17.339391749999997</v>
      </c>
      <c r="S191" s="51">
        <f t="shared" si="55"/>
        <v>63.738000000000298</v>
      </c>
      <c r="T191" s="51">
        <f t="shared" si="56"/>
        <v>0</v>
      </c>
      <c r="U191" s="51">
        <f t="shared" si="57"/>
        <v>0</v>
      </c>
      <c r="V191" s="51">
        <f t="shared" si="58"/>
        <v>0</v>
      </c>
      <c r="W191" s="51">
        <f t="shared" si="59"/>
        <v>62.487141750000298</v>
      </c>
      <c r="X191" s="55">
        <f t="shared" si="64"/>
        <v>0</v>
      </c>
      <c r="Y191" s="55">
        <f t="shared" si="65"/>
        <v>0</v>
      </c>
      <c r="Z191" s="55">
        <f t="shared" si="66"/>
        <v>0</v>
      </c>
      <c r="AA191" s="51">
        <f t="shared" si="60"/>
        <v>88.524999999999991</v>
      </c>
      <c r="AB191" s="56" t="s">
        <v>158</v>
      </c>
      <c r="AC191" s="51">
        <f t="shared" si="61"/>
        <v>3.5409999999999999</v>
      </c>
      <c r="AD191" s="53">
        <f t="shared" si="10"/>
        <v>0</v>
      </c>
      <c r="AE191" s="53">
        <f t="shared" si="67"/>
        <v>0</v>
      </c>
      <c r="AF191" s="53">
        <f t="shared" si="68"/>
        <v>1</v>
      </c>
    </row>
    <row r="192" spans="1:32" ht="15" x14ac:dyDescent="0.25">
      <c r="A192" s="1">
        <v>1</v>
      </c>
      <c r="B192" s="54">
        <v>6</v>
      </c>
      <c r="C192" s="59" t="s">
        <v>429</v>
      </c>
      <c r="D192" s="50" t="s">
        <v>328</v>
      </c>
      <c r="E192" s="68" t="s">
        <v>128</v>
      </c>
      <c r="F192" s="68" t="s">
        <v>21</v>
      </c>
      <c r="G192" s="89">
        <v>189</v>
      </c>
      <c r="H192" s="89">
        <v>93</v>
      </c>
      <c r="I192" s="63">
        <v>266.80099999999999</v>
      </c>
      <c r="J192" s="86">
        <v>267.50400000000002</v>
      </c>
      <c r="K192" s="63">
        <v>265.65100000000001</v>
      </c>
      <c r="L192" s="86">
        <v>265.303</v>
      </c>
      <c r="M192" s="87">
        <v>69.61</v>
      </c>
      <c r="N192" s="52">
        <v>150</v>
      </c>
      <c r="O192" s="52">
        <f t="shared" si="51"/>
        <v>1.1999999999999773</v>
      </c>
      <c r="P192" s="52">
        <f t="shared" si="52"/>
        <v>1.7254999999999996</v>
      </c>
      <c r="Q192" s="51">
        <f t="shared" si="53"/>
        <v>0.85</v>
      </c>
      <c r="R192" s="51">
        <f t="shared" si="54"/>
        <v>19.479488375000003</v>
      </c>
      <c r="S192" s="51">
        <f t="shared" si="55"/>
        <v>88.752749999999992</v>
      </c>
      <c r="T192" s="51">
        <f t="shared" si="56"/>
        <v>13.342496749999976</v>
      </c>
      <c r="U192" s="51">
        <f t="shared" si="57"/>
        <v>0</v>
      </c>
      <c r="V192" s="51">
        <f t="shared" si="58"/>
        <v>0</v>
      </c>
      <c r="W192" s="51">
        <f t="shared" si="59"/>
        <v>100.86576012499997</v>
      </c>
      <c r="X192" s="55">
        <f t="shared" si="64"/>
        <v>0</v>
      </c>
      <c r="Y192" s="55">
        <f t="shared" si="65"/>
        <v>240.22410999999994</v>
      </c>
      <c r="Z192" s="55">
        <f t="shared" si="66"/>
        <v>0</v>
      </c>
      <c r="AA192" s="51">
        <f t="shared" si="60"/>
        <v>93.973500000000001</v>
      </c>
      <c r="AB192" s="56" t="s">
        <v>158</v>
      </c>
      <c r="AC192" s="51">
        <f t="shared" si="61"/>
        <v>3.4805000000000001</v>
      </c>
      <c r="AD192" s="53">
        <f t="shared" si="10"/>
        <v>1</v>
      </c>
      <c r="AE192" s="53">
        <f t="shared" si="67"/>
        <v>0</v>
      </c>
      <c r="AF192" s="53">
        <f t="shared" si="68"/>
        <v>0</v>
      </c>
    </row>
    <row r="193" spans="1:32" ht="15" x14ac:dyDescent="0.25">
      <c r="A193" s="1">
        <v>1</v>
      </c>
      <c r="B193" s="54">
        <v>6</v>
      </c>
      <c r="C193" s="59" t="s">
        <v>430</v>
      </c>
      <c r="D193" s="50" t="s">
        <v>329</v>
      </c>
      <c r="E193" s="68" t="s">
        <v>41</v>
      </c>
      <c r="F193" s="68" t="s">
        <v>128</v>
      </c>
      <c r="G193" s="89">
        <v>190</v>
      </c>
      <c r="H193" s="89">
        <v>191</v>
      </c>
      <c r="I193" s="63">
        <v>268.41899999999998</v>
      </c>
      <c r="J193" s="63">
        <v>266.86399999999998</v>
      </c>
      <c r="K193" s="63">
        <v>267.26900000000001</v>
      </c>
      <c r="L193" s="63">
        <v>265.714</v>
      </c>
      <c r="M193" s="87">
        <v>70.97</v>
      </c>
      <c r="N193" s="52">
        <v>150</v>
      </c>
      <c r="O193" s="52">
        <f t="shared" si="51"/>
        <v>1.1499999999999773</v>
      </c>
      <c r="P193" s="52">
        <f t="shared" si="52"/>
        <v>1.1499999999999773</v>
      </c>
      <c r="Q193" s="51">
        <f t="shared" si="53"/>
        <v>0.75</v>
      </c>
      <c r="R193" s="51">
        <f t="shared" si="54"/>
        <v>17.376117375</v>
      </c>
      <c r="S193" s="51">
        <f t="shared" si="55"/>
        <v>61.21162499999879</v>
      </c>
      <c r="T193" s="51">
        <f t="shared" si="56"/>
        <v>0</v>
      </c>
      <c r="U193" s="51">
        <f t="shared" si="57"/>
        <v>0</v>
      </c>
      <c r="V193" s="51">
        <f t="shared" si="58"/>
        <v>0</v>
      </c>
      <c r="W193" s="51">
        <f t="shared" si="59"/>
        <v>59.958117374998793</v>
      </c>
      <c r="X193" s="55">
        <f t="shared" si="64"/>
        <v>0</v>
      </c>
      <c r="Y193" s="55">
        <f t="shared" si="65"/>
        <v>0</v>
      </c>
      <c r="Z193" s="55">
        <f t="shared" si="66"/>
        <v>0</v>
      </c>
      <c r="AA193" s="51">
        <f t="shared" si="60"/>
        <v>88.712500000000006</v>
      </c>
      <c r="AB193" s="56" t="s">
        <v>226</v>
      </c>
      <c r="AC193" s="51">
        <f t="shared" si="61"/>
        <v>3.5485000000000002</v>
      </c>
      <c r="AD193" s="53">
        <f t="shared" si="10"/>
        <v>0</v>
      </c>
      <c r="AE193" s="53">
        <f t="shared" si="67"/>
        <v>0</v>
      </c>
      <c r="AF193" s="53">
        <f t="shared" si="68"/>
        <v>1</v>
      </c>
    </row>
    <row r="194" spans="1:32" ht="15" x14ac:dyDescent="0.25">
      <c r="A194" s="1">
        <v>1</v>
      </c>
      <c r="B194" s="54">
        <v>6</v>
      </c>
      <c r="C194" s="59" t="s">
        <v>430</v>
      </c>
      <c r="D194" s="50" t="s">
        <v>330</v>
      </c>
      <c r="E194" s="68" t="s">
        <v>128</v>
      </c>
      <c r="F194" s="68" t="s">
        <v>21</v>
      </c>
      <c r="G194" s="89">
        <v>191</v>
      </c>
      <c r="H194" s="89">
        <v>94</v>
      </c>
      <c r="I194" s="63">
        <v>266.86399999999998</v>
      </c>
      <c r="J194" s="86">
        <v>265.56900000000002</v>
      </c>
      <c r="K194" s="63">
        <v>265.714</v>
      </c>
      <c r="L194" s="86">
        <v>264.41899999999998</v>
      </c>
      <c r="M194" s="87">
        <v>70.38</v>
      </c>
      <c r="N194" s="52">
        <v>150</v>
      </c>
      <c r="O194" s="52">
        <f t="shared" si="51"/>
        <v>1.1499999999999773</v>
      </c>
      <c r="P194" s="52">
        <f t="shared" si="52"/>
        <v>1.1500000000000057</v>
      </c>
      <c r="Q194" s="51">
        <f t="shared" si="53"/>
        <v>0.75</v>
      </c>
      <c r="R194" s="51">
        <f t="shared" si="54"/>
        <v>17.23166325</v>
      </c>
      <c r="S194" s="51">
        <f t="shared" si="55"/>
        <v>60.702750000000293</v>
      </c>
      <c r="T194" s="51">
        <f t="shared" si="56"/>
        <v>0</v>
      </c>
      <c r="U194" s="51">
        <f t="shared" si="57"/>
        <v>0</v>
      </c>
      <c r="V194" s="51">
        <f t="shared" si="58"/>
        <v>0</v>
      </c>
      <c r="W194" s="51">
        <f t="shared" si="59"/>
        <v>59.45966325000029</v>
      </c>
      <c r="X194" s="55">
        <f t="shared" si="64"/>
        <v>0</v>
      </c>
      <c r="Y194" s="55">
        <f t="shared" si="65"/>
        <v>0</v>
      </c>
      <c r="Z194" s="55">
        <f t="shared" si="66"/>
        <v>0</v>
      </c>
      <c r="AA194" s="51">
        <f t="shared" si="60"/>
        <v>87.974999999999994</v>
      </c>
      <c r="AB194" s="56" t="s">
        <v>226</v>
      </c>
      <c r="AC194" s="51">
        <f t="shared" si="61"/>
        <v>3.5190000000000001</v>
      </c>
      <c r="AD194" s="53">
        <f t="shared" si="10"/>
        <v>1</v>
      </c>
      <c r="AE194" s="53">
        <f t="shared" si="67"/>
        <v>0</v>
      </c>
      <c r="AF194" s="53">
        <f t="shared" si="68"/>
        <v>0</v>
      </c>
    </row>
    <row r="195" spans="1:32" ht="15" x14ac:dyDescent="0.25">
      <c r="A195" s="1">
        <v>1</v>
      </c>
      <c r="B195" s="54">
        <v>6</v>
      </c>
      <c r="C195" s="59" t="s">
        <v>442</v>
      </c>
      <c r="D195" s="50" t="s">
        <v>331</v>
      </c>
      <c r="E195" s="68" t="s">
        <v>41</v>
      </c>
      <c r="F195" s="68" t="s">
        <v>128</v>
      </c>
      <c r="G195" s="89">
        <v>192</v>
      </c>
      <c r="H195" s="89">
        <v>193</v>
      </c>
      <c r="I195" s="63">
        <v>267.98399999999998</v>
      </c>
      <c r="J195" s="63">
        <v>267.50400000000002</v>
      </c>
      <c r="K195" s="63">
        <v>266.834</v>
      </c>
      <c r="L195" s="63">
        <v>266.35399999999998</v>
      </c>
      <c r="M195" s="87">
        <v>60.95</v>
      </c>
      <c r="N195" s="52">
        <v>150</v>
      </c>
      <c r="O195" s="52">
        <f t="shared" si="51"/>
        <v>1.1499999999999773</v>
      </c>
      <c r="P195" s="52">
        <f t="shared" si="52"/>
        <v>1.1500000000000057</v>
      </c>
      <c r="Q195" s="51">
        <f t="shared" si="53"/>
        <v>0.75</v>
      </c>
      <c r="R195" s="51">
        <f t="shared" si="54"/>
        <v>14.922845625000003</v>
      </c>
      <c r="S195" s="51">
        <f t="shared" si="55"/>
        <v>52.569375000000264</v>
      </c>
      <c r="T195" s="51">
        <f t="shared" si="56"/>
        <v>0</v>
      </c>
      <c r="U195" s="51">
        <f t="shared" si="57"/>
        <v>0</v>
      </c>
      <c r="V195" s="51">
        <f t="shared" si="58"/>
        <v>0</v>
      </c>
      <c r="W195" s="51">
        <f t="shared" si="59"/>
        <v>51.492845625000264</v>
      </c>
      <c r="X195" s="55">
        <f t="shared" si="64"/>
        <v>0</v>
      </c>
      <c r="Y195" s="55">
        <f t="shared" si="65"/>
        <v>0</v>
      </c>
      <c r="Z195" s="55">
        <f t="shared" si="66"/>
        <v>0</v>
      </c>
      <c r="AA195" s="51">
        <f t="shared" si="60"/>
        <v>76.1875</v>
      </c>
      <c r="AB195" s="56" t="s">
        <v>226</v>
      </c>
      <c r="AC195" s="51">
        <f t="shared" si="61"/>
        <v>3.0475000000000003</v>
      </c>
      <c r="AD195" s="53">
        <f t="shared" si="10"/>
        <v>0</v>
      </c>
      <c r="AE195" s="53">
        <f t="shared" si="67"/>
        <v>0</v>
      </c>
      <c r="AF195" s="53">
        <f t="shared" si="68"/>
        <v>1</v>
      </c>
    </row>
    <row r="196" spans="1:32" ht="15" x14ac:dyDescent="0.25">
      <c r="A196" s="1">
        <v>1</v>
      </c>
      <c r="B196" s="54">
        <v>6</v>
      </c>
      <c r="C196" s="59" t="s">
        <v>442</v>
      </c>
      <c r="D196" s="50" t="s">
        <v>332</v>
      </c>
      <c r="E196" s="68" t="s">
        <v>128</v>
      </c>
      <c r="F196" s="68" t="s">
        <v>21</v>
      </c>
      <c r="G196" s="89">
        <v>193</v>
      </c>
      <c r="H196" s="89">
        <v>95</v>
      </c>
      <c r="I196" s="63">
        <v>267.50400000000002</v>
      </c>
      <c r="J196" s="86">
        <v>265.709</v>
      </c>
      <c r="K196" s="63">
        <v>266.35399999999998</v>
      </c>
      <c r="L196" s="86">
        <v>264.55900000000003</v>
      </c>
      <c r="M196" s="87">
        <v>71.680000000000007</v>
      </c>
      <c r="N196" s="52">
        <v>150</v>
      </c>
      <c r="O196" s="52">
        <f t="shared" si="51"/>
        <v>1.1500000000000341</v>
      </c>
      <c r="P196" s="52">
        <f t="shared" si="52"/>
        <v>1.1500000000000057</v>
      </c>
      <c r="Q196" s="51">
        <f t="shared" si="53"/>
        <v>0.75</v>
      </c>
      <c r="R196" s="51">
        <f t="shared" si="54"/>
        <v>17.549952000000001</v>
      </c>
      <c r="S196" s="51">
        <f t="shared" si="55"/>
        <v>61.824000000000311</v>
      </c>
      <c r="T196" s="51">
        <f t="shared" si="56"/>
        <v>0</v>
      </c>
      <c r="U196" s="51">
        <f t="shared" si="57"/>
        <v>0</v>
      </c>
      <c r="V196" s="51">
        <f t="shared" si="58"/>
        <v>0</v>
      </c>
      <c r="W196" s="51">
        <f t="shared" si="59"/>
        <v>60.557952000000313</v>
      </c>
      <c r="X196" s="55">
        <f t="shared" si="64"/>
        <v>0</v>
      </c>
      <c r="Y196" s="55">
        <f t="shared" si="65"/>
        <v>0</v>
      </c>
      <c r="Z196" s="55">
        <f t="shared" si="66"/>
        <v>0</v>
      </c>
      <c r="AA196" s="51">
        <f t="shared" si="60"/>
        <v>89.600000000000009</v>
      </c>
      <c r="AB196" s="56" t="s">
        <v>226</v>
      </c>
      <c r="AC196" s="51">
        <f t="shared" si="61"/>
        <v>3.5840000000000005</v>
      </c>
      <c r="AD196" s="53">
        <f t="shared" si="10"/>
        <v>1</v>
      </c>
      <c r="AE196" s="53">
        <f t="shared" si="67"/>
        <v>0</v>
      </c>
      <c r="AF196" s="53">
        <f t="shared" si="68"/>
        <v>0</v>
      </c>
    </row>
    <row r="197" spans="1:32" ht="15" x14ac:dyDescent="0.25">
      <c r="A197" s="1">
        <v>1</v>
      </c>
      <c r="B197" s="54">
        <v>6</v>
      </c>
      <c r="C197" s="59" t="s">
        <v>433</v>
      </c>
      <c r="D197" s="50" t="s">
        <v>333</v>
      </c>
      <c r="E197" s="68" t="s">
        <v>41</v>
      </c>
      <c r="F197" s="68" t="s">
        <v>128</v>
      </c>
      <c r="G197" s="89">
        <v>195</v>
      </c>
      <c r="H197" s="89">
        <v>196</v>
      </c>
      <c r="I197" s="63">
        <v>266.40800000000002</v>
      </c>
      <c r="J197" s="63">
        <v>266.15800000000002</v>
      </c>
      <c r="K197" s="63">
        <v>265.25799999999998</v>
      </c>
      <c r="L197" s="63">
        <v>265</v>
      </c>
      <c r="M197" s="87">
        <v>51.68</v>
      </c>
      <c r="N197" s="52">
        <v>150</v>
      </c>
      <c r="O197" s="52">
        <f t="shared" si="51"/>
        <v>1.1500000000000341</v>
      </c>
      <c r="P197" s="52">
        <f t="shared" si="52"/>
        <v>1.1540000000000248</v>
      </c>
      <c r="Q197" s="51">
        <f t="shared" si="53"/>
        <v>0.75</v>
      </c>
      <c r="R197" s="51">
        <f t="shared" si="54"/>
        <v>12.653202</v>
      </c>
      <c r="S197" s="51">
        <f t="shared" si="55"/>
        <v>44.729040000000957</v>
      </c>
      <c r="T197" s="51">
        <f t="shared" si="56"/>
        <v>0</v>
      </c>
      <c r="U197" s="51">
        <f t="shared" si="57"/>
        <v>0</v>
      </c>
      <c r="V197" s="51">
        <f t="shared" si="58"/>
        <v>0</v>
      </c>
      <c r="W197" s="51">
        <f t="shared" si="59"/>
        <v>43.816242000000955</v>
      </c>
      <c r="X197" s="55">
        <f t="shared" si="64"/>
        <v>0</v>
      </c>
      <c r="Y197" s="55">
        <f t="shared" si="65"/>
        <v>0</v>
      </c>
      <c r="Z197" s="55">
        <f t="shared" si="66"/>
        <v>0</v>
      </c>
      <c r="AA197" s="51">
        <f t="shared" si="60"/>
        <v>64.599999999999994</v>
      </c>
      <c r="AB197" s="56" t="s">
        <v>226</v>
      </c>
      <c r="AC197" s="51">
        <f t="shared" si="61"/>
        <v>2.5840000000000001</v>
      </c>
      <c r="AD197" s="53">
        <f t="shared" si="10"/>
        <v>0</v>
      </c>
      <c r="AE197" s="53">
        <f t="shared" si="67"/>
        <v>0</v>
      </c>
      <c r="AF197" s="53">
        <f t="shared" si="68"/>
        <v>1</v>
      </c>
    </row>
    <row r="198" spans="1:32" ht="15" x14ac:dyDescent="0.25">
      <c r="A198" s="1">
        <v>1</v>
      </c>
      <c r="B198" s="54">
        <v>6</v>
      </c>
      <c r="C198" s="59" t="s">
        <v>433</v>
      </c>
      <c r="D198" s="50" t="s">
        <v>334</v>
      </c>
      <c r="E198" s="68" t="s">
        <v>128</v>
      </c>
      <c r="F198" s="68" t="s">
        <v>128</v>
      </c>
      <c r="G198" s="89">
        <v>196</v>
      </c>
      <c r="H198" s="89">
        <v>197</v>
      </c>
      <c r="I198" s="63">
        <v>266.15800000000002</v>
      </c>
      <c r="J198" s="63">
        <v>265.58800000000002</v>
      </c>
      <c r="K198" s="63">
        <v>265</v>
      </c>
      <c r="L198" s="63">
        <v>264.43799999999999</v>
      </c>
      <c r="M198" s="87">
        <v>52.41</v>
      </c>
      <c r="N198" s="52">
        <v>150</v>
      </c>
      <c r="O198" s="52">
        <f t="shared" si="51"/>
        <v>1.1580000000000155</v>
      </c>
      <c r="P198" s="52">
        <f t="shared" si="52"/>
        <v>1.1540000000000248</v>
      </c>
      <c r="Q198" s="51">
        <f t="shared" si="53"/>
        <v>0.75</v>
      </c>
      <c r="R198" s="51">
        <f t="shared" si="54"/>
        <v>12.831933374999998</v>
      </c>
      <c r="S198" s="51">
        <f t="shared" si="55"/>
        <v>45.360855000000974</v>
      </c>
      <c r="T198" s="51">
        <f t="shared" si="56"/>
        <v>0</v>
      </c>
      <c r="U198" s="51">
        <f t="shared" si="57"/>
        <v>0</v>
      </c>
      <c r="V198" s="51">
        <f t="shared" si="58"/>
        <v>0</v>
      </c>
      <c r="W198" s="51">
        <f t="shared" si="59"/>
        <v>44.435163375000975</v>
      </c>
      <c r="X198" s="55">
        <f t="shared" si="64"/>
        <v>0</v>
      </c>
      <c r="Y198" s="55">
        <f t="shared" si="65"/>
        <v>0</v>
      </c>
      <c r="Z198" s="55">
        <f t="shared" si="66"/>
        <v>0</v>
      </c>
      <c r="AA198" s="51">
        <f t="shared" si="60"/>
        <v>65.512499999999989</v>
      </c>
      <c r="AB198" s="56" t="s">
        <v>226</v>
      </c>
      <c r="AC198" s="51">
        <f t="shared" si="61"/>
        <v>2.6204999999999998</v>
      </c>
      <c r="AD198" s="53">
        <f t="shared" si="10"/>
        <v>1</v>
      </c>
      <c r="AE198" s="53">
        <f t="shared" si="67"/>
        <v>0</v>
      </c>
      <c r="AF198" s="53">
        <f t="shared" si="68"/>
        <v>0</v>
      </c>
    </row>
    <row r="199" spans="1:32" ht="15" x14ac:dyDescent="0.25">
      <c r="A199" s="1">
        <v>1</v>
      </c>
      <c r="B199" s="54">
        <v>6</v>
      </c>
      <c r="C199" s="59" t="s">
        <v>433</v>
      </c>
      <c r="D199" s="50" t="s">
        <v>335</v>
      </c>
      <c r="E199" s="68" t="s">
        <v>128</v>
      </c>
      <c r="F199" s="68" t="s">
        <v>128</v>
      </c>
      <c r="G199" s="89">
        <v>197</v>
      </c>
      <c r="H199" s="89">
        <v>150</v>
      </c>
      <c r="I199" s="63">
        <v>265.58800000000002</v>
      </c>
      <c r="J199" s="86">
        <v>265.04599999999999</v>
      </c>
      <c r="K199" s="63">
        <v>264.43799999999999</v>
      </c>
      <c r="L199" s="86">
        <v>263.89600000000002</v>
      </c>
      <c r="M199" s="87">
        <v>37.799999999999997</v>
      </c>
      <c r="N199" s="52">
        <v>150</v>
      </c>
      <c r="O199" s="52">
        <f t="shared" si="51"/>
        <v>1.1500000000000341</v>
      </c>
      <c r="P199" s="52">
        <f t="shared" si="52"/>
        <v>1.1500000000000057</v>
      </c>
      <c r="Q199" s="51">
        <f t="shared" si="53"/>
        <v>0.75</v>
      </c>
      <c r="R199" s="51">
        <f t="shared" si="54"/>
        <v>9.2548575</v>
      </c>
      <c r="S199" s="51">
        <f t="shared" si="55"/>
        <v>32.602500000000155</v>
      </c>
      <c r="T199" s="51">
        <f t="shared" si="56"/>
        <v>0</v>
      </c>
      <c r="U199" s="51">
        <f t="shared" si="57"/>
        <v>0</v>
      </c>
      <c r="V199" s="51">
        <f t="shared" si="58"/>
        <v>0</v>
      </c>
      <c r="W199" s="51">
        <f t="shared" si="59"/>
        <v>31.934857500000156</v>
      </c>
      <c r="X199" s="55">
        <f t="shared" si="64"/>
        <v>0</v>
      </c>
      <c r="Y199" s="55">
        <f t="shared" si="65"/>
        <v>0</v>
      </c>
      <c r="Z199" s="55">
        <f t="shared" si="66"/>
        <v>0</v>
      </c>
      <c r="AA199" s="51">
        <f t="shared" si="60"/>
        <v>47.25</v>
      </c>
      <c r="AB199" s="56" t="s">
        <v>226</v>
      </c>
      <c r="AC199" s="51">
        <f t="shared" si="61"/>
        <v>1.89</v>
      </c>
      <c r="AD199" s="53">
        <f t="shared" si="10"/>
        <v>1</v>
      </c>
      <c r="AE199" s="53">
        <f t="shared" si="67"/>
        <v>0</v>
      </c>
      <c r="AF199" s="53">
        <f t="shared" si="68"/>
        <v>0</v>
      </c>
    </row>
    <row r="200" spans="1:32" ht="15" x14ac:dyDescent="0.25">
      <c r="A200" s="1">
        <v>1</v>
      </c>
      <c r="B200" s="54">
        <v>6</v>
      </c>
      <c r="C200" s="59" t="s">
        <v>443</v>
      </c>
      <c r="D200" s="50" t="s">
        <v>336</v>
      </c>
      <c r="E200" s="68" t="s">
        <v>41</v>
      </c>
      <c r="F200" s="68" t="s">
        <v>128</v>
      </c>
      <c r="G200" s="89">
        <v>198</v>
      </c>
      <c r="H200" s="89">
        <v>199</v>
      </c>
      <c r="I200" s="63">
        <v>269.22000000000003</v>
      </c>
      <c r="J200" s="63">
        <v>268.61799999999999</v>
      </c>
      <c r="K200" s="63">
        <v>268.07</v>
      </c>
      <c r="L200" s="63">
        <v>267.46800000000002</v>
      </c>
      <c r="M200" s="87">
        <v>81.599999999999994</v>
      </c>
      <c r="N200" s="52">
        <v>150</v>
      </c>
      <c r="O200" s="52">
        <f t="shared" si="51"/>
        <v>1.1500000000000341</v>
      </c>
      <c r="P200" s="52">
        <f t="shared" si="52"/>
        <v>1.1500000000000057</v>
      </c>
      <c r="Q200" s="51">
        <f t="shared" si="53"/>
        <v>0.75</v>
      </c>
      <c r="R200" s="51">
        <f t="shared" si="54"/>
        <v>19.978740000000002</v>
      </c>
      <c r="S200" s="51">
        <f t="shared" si="55"/>
        <v>70.380000000000337</v>
      </c>
      <c r="T200" s="51">
        <f t="shared" si="56"/>
        <v>0</v>
      </c>
      <c r="U200" s="51">
        <f t="shared" si="57"/>
        <v>0</v>
      </c>
      <c r="V200" s="51">
        <f t="shared" si="58"/>
        <v>0</v>
      </c>
      <c r="W200" s="51">
        <f t="shared" si="59"/>
        <v>68.938740000000337</v>
      </c>
      <c r="X200" s="55">
        <f t="shared" si="64"/>
        <v>0</v>
      </c>
      <c r="Y200" s="55">
        <f t="shared" si="65"/>
        <v>0</v>
      </c>
      <c r="Z200" s="55">
        <f t="shared" si="66"/>
        <v>0</v>
      </c>
      <c r="AA200" s="51">
        <f t="shared" si="60"/>
        <v>102</v>
      </c>
      <c r="AB200" s="56" t="s">
        <v>226</v>
      </c>
      <c r="AC200" s="51">
        <f t="shared" si="61"/>
        <v>4.08</v>
      </c>
      <c r="AD200" s="53">
        <f t="shared" si="10"/>
        <v>0</v>
      </c>
      <c r="AE200" s="53">
        <f t="shared" si="67"/>
        <v>0</v>
      </c>
      <c r="AF200" s="53">
        <f t="shared" si="68"/>
        <v>1</v>
      </c>
    </row>
    <row r="201" spans="1:32" ht="15" x14ac:dyDescent="0.25">
      <c r="A201" s="1">
        <v>1</v>
      </c>
      <c r="B201" s="54">
        <v>6</v>
      </c>
      <c r="C201" s="59" t="s">
        <v>443</v>
      </c>
      <c r="D201" s="50" t="s">
        <v>337</v>
      </c>
      <c r="E201" s="68" t="s">
        <v>128</v>
      </c>
      <c r="F201" s="68" t="s">
        <v>128</v>
      </c>
      <c r="G201" s="89">
        <v>199</v>
      </c>
      <c r="H201" s="89">
        <v>200</v>
      </c>
      <c r="I201" s="63">
        <v>268.61799999999999</v>
      </c>
      <c r="J201" s="63">
        <v>267.86599999999999</v>
      </c>
      <c r="K201" s="63">
        <v>267.46800000000002</v>
      </c>
      <c r="L201" s="63">
        <v>266.71600000000001</v>
      </c>
      <c r="M201" s="87">
        <v>58.42</v>
      </c>
      <c r="N201" s="52">
        <v>150</v>
      </c>
      <c r="O201" s="52">
        <f t="shared" si="51"/>
        <v>1.1499999999999773</v>
      </c>
      <c r="P201" s="52">
        <f t="shared" si="52"/>
        <v>1.1499999999999773</v>
      </c>
      <c r="Q201" s="51">
        <f t="shared" si="53"/>
        <v>0.75</v>
      </c>
      <c r="R201" s="51">
        <f t="shared" si="54"/>
        <v>14.303406750000001</v>
      </c>
      <c r="S201" s="51">
        <f t="shared" si="55"/>
        <v>50.387249999999</v>
      </c>
      <c r="T201" s="51">
        <f t="shared" si="56"/>
        <v>0</v>
      </c>
      <c r="U201" s="51">
        <f t="shared" si="57"/>
        <v>0</v>
      </c>
      <c r="V201" s="51">
        <f t="shared" si="58"/>
        <v>0</v>
      </c>
      <c r="W201" s="51">
        <f t="shared" si="59"/>
        <v>49.355406749998998</v>
      </c>
      <c r="X201" s="55">
        <f t="shared" si="64"/>
        <v>0</v>
      </c>
      <c r="Y201" s="55">
        <f t="shared" si="65"/>
        <v>0</v>
      </c>
      <c r="Z201" s="55">
        <f t="shared" si="66"/>
        <v>0</v>
      </c>
      <c r="AA201" s="51">
        <f t="shared" si="60"/>
        <v>73.025000000000006</v>
      </c>
      <c r="AB201" s="56" t="s">
        <v>226</v>
      </c>
      <c r="AC201" s="51">
        <f t="shared" si="61"/>
        <v>2.9210000000000003</v>
      </c>
      <c r="AD201" s="53">
        <f t="shared" ref="AD201:AD264" si="69">IF($E201="PV",1,0)+IF($E201="PI",1,0)</f>
        <v>1</v>
      </c>
      <c r="AE201" s="53">
        <f t="shared" ref="AE201:AE264" si="70">IF($E201=$AE$10,1,0)</f>
        <v>0</v>
      </c>
      <c r="AF201" s="53">
        <f t="shared" ref="AF201:AF264" si="71">IF($E201=$AF$10,1,0)</f>
        <v>0</v>
      </c>
    </row>
    <row r="202" spans="1:32" ht="15" x14ac:dyDescent="0.25">
      <c r="A202" s="1">
        <v>1</v>
      </c>
      <c r="B202" s="54">
        <v>6</v>
      </c>
      <c r="C202" s="59" t="s">
        <v>443</v>
      </c>
      <c r="D202" s="50" t="s">
        <v>338</v>
      </c>
      <c r="E202" s="68" t="s">
        <v>128</v>
      </c>
      <c r="F202" s="68" t="s">
        <v>128</v>
      </c>
      <c r="G202" s="89">
        <v>200</v>
      </c>
      <c r="H202" s="89">
        <v>18</v>
      </c>
      <c r="I202" s="63">
        <v>267.86599999999999</v>
      </c>
      <c r="J202" s="86">
        <v>266.83499999999998</v>
      </c>
      <c r="K202" s="63">
        <v>266.71600000000001</v>
      </c>
      <c r="L202" s="86">
        <v>265.685</v>
      </c>
      <c r="M202" s="87">
        <v>57.8</v>
      </c>
      <c r="N202" s="52">
        <v>150</v>
      </c>
      <c r="O202" s="52">
        <f t="shared" ref="O202:O265" si="72">IF(AB202="paral",(I202-K202)+$O$11-0.1,IF(AB202="asf",(I202-K202)+$O$11-0.05,(I202-K202)+$O$11))</f>
        <v>1.1499999999999773</v>
      </c>
      <c r="P202" s="52">
        <f t="shared" ref="P202:P265" si="73">IF(AB202="paral",(((I202-K202)+(J202-L202))/2)+$P$11-0.1,IF(AB202="asf",(((I202-K202)+(J202-L202))/2)+$P$11-0.05,(((I202-K202)+(J202-L202))/2)+$P$11))</f>
        <v>1.1499999999999773</v>
      </c>
      <c r="Q202" s="51">
        <f t="shared" ref="Q202:Q265" si="74">IF(P202&lt;1.5,(N202/1000)+0.6,IF(P202&lt;2,(N202/1000)+0.7,IF(P202&lt;3,(N202/1000)+0.8,IF(P202&lt;4,(N202/1000)+0.9,IF(P202&lt;5,(N202/1000)+1,(N202/1000)+1.1)))))</f>
        <v>0.75</v>
      </c>
      <c r="R202" s="51">
        <f t="shared" ref="R202:R265" si="75">(M202*Q202*$R$11*2)+((M202*(N202/1000)*Q202)-(3.14*(N202/1000)^2/4*M202))</f>
        <v>14.151607499999999</v>
      </c>
      <c r="S202" s="51">
        <f t="shared" ref="S202:S265" si="76">IF(P202&lt;=$S$11,M202*Q202*P202,M202*Q202*$S$11)</f>
        <v>49.852499999999004</v>
      </c>
      <c r="T202" s="51">
        <f t="shared" ref="T202:T265" si="77">IF(P202&lt;=$S$11,0,IF(P202&lt;=$T$11,(P202-$S$11)*Q202*M202,($T$11-$S$11)*Q202*M202))</f>
        <v>0</v>
      </c>
      <c r="U202" s="51">
        <f t="shared" ref="U202:U265" si="78">IF(P202&lt;=$T$11,0,IF(P202&lt;=$U$11,(P202-$T$11)*Q202*M202,($U$11-$T$11)*Q202*M202))</f>
        <v>0</v>
      </c>
      <c r="V202" s="51">
        <f t="shared" ref="V202:V265" si="79">IF(P202&lt;=$U$11,0,(P202-$U$11)*Q202*M202)</f>
        <v>0</v>
      </c>
      <c r="W202" s="51">
        <f t="shared" ref="W202:W265" si="80">SUM(S202:V202)-(((3.14*(N202/1000)^2)/4)*M202)</f>
        <v>48.831607499999002</v>
      </c>
      <c r="X202" s="55">
        <f t="shared" si="64"/>
        <v>0</v>
      </c>
      <c r="Y202" s="55">
        <f t="shared" si="65"/>
        <v>0</v>
      </c>
      <c r="Z202" s="55">
        <f t="shared" si="66"/>
        <v>0</v>
      </c>
      <c r="AA202" s="51">
        <f t="shared" ref="AA202:AA265" si="81">(Q202+$AA$11)*M202</f>
        <v>72.25</v>
      </c>
      <c r="AB202" s="56" t="s">
        <v>226</v>
      </c>
      <c r="AC202" s="51">
        <f t="shared" ref="AC202:AC265" si="82">M202*$AC$11</f>
        <v>2.89</v>
      </c>
      <c r="AD202" s="53">
        <f t="shared" si="69"/>
        <v>1</v>
      </c>
      <c r="AE202" s="53">
        <f t="shared" si="70"/>
        <v>0</v>
      </c>
      <c r="AF202" s="53">
        <f t="shared" si="71"/>
        <v>0</v>
      </c>
    </row>
    <row r="203" spans="1:32" ht="15" x14ac:dyDescent="0.25">
      <c r="A203" s="1">
        <v>1</v>
      </c>
      <c r="B203" s="54">
        <v>6</v>
      </c>
      <c r="C203" s="59" t="s">
        <v>420</v>
      </c>
      <c r="D203" s="50" t="s">
        <v>339</v>
      </c>
      <c r="E203" s="68" t="s">
        <v>41</v>
      </c>
      <c r="F203" s="68" t="s">
        <v>128</v>
      </c>
      <c r="G203" s="89">
        <v>201</v>
      </c>
      <c r="H203" s="89">
        <v>11</v>
      </c>
      <c r="I203" s="63">
        <v>270.15499999999997</v>
      </c>
      <c r="J203" s="86">
        <v>270.03500000000003</v>
      </c>
      <c r="K203" s="63">
        <v>269.005</v>
      </c>
      <c r="L203" s="86">
        <v>268.69400000000002</v>
      </c>
      <c r="M203" s="87">
        <v>62.23</v>
      </c>
      <c r="N203" s="52">
        <v>150</v>
      </c>
      <c r="O203" s="52">
        <f t="shared" si="72"/>
        <v>1.1499999999999773</v>
      </c>
      <c r="P203" s="52">
        <f t="shared" si="73"/>
        <v>1.2454999999999927</v>
      </c>
      <c r="Q203" s="51">
        <f t="shared" si="74"/>
        <v>0.75</v>
      </c>
      <c r="R203" s="51">
        <f t="shared" si="75"/>
        <v>15.236237624999999</v>
      </c>
      <c r="S203" s="51">
        <f t="shared" si="76"/>
        <v>58.130598749999663</v>
      </c>
      <c r="T203" s="51">
        <f t="shared" si="77"/>
        <v>0</v>
      </c>
      <c r="U203" s="51">
        <f t="shared" si="78"/>
        <v>0</v>
      </c>
      <c r="V203" s="51">
        <f t="shared" si="79"/>
        <v>0</v>
      </c>
      <c r="W203" s="51">
        <f t="shared" si="80"/>
        <v>57.031461374999665</v>
      </c>
      <c r="X203" s="55">
        <f t="shared" si="64"/>
        <v>0</v>
      </c>
      <c r="Y203" s="55">
        <f t="shared" si="65"/>
        <v>0</v>
      </c>
      <c r="Z203" s="55">
        <f t="shared" si="66"/>
        <v>0</v>
      </c>
      <c r="AA203" s="51">
        <f t="shared" si="81"/>
        <v>77.787499999999994</v>
      </c>
      <c r="AB203" s="56" t="s">
        <v>226</v>
      </c>
      <c r="AC203" s="51">
        <f t="shared" si="82"/>
        <v>3.1114999999999999</v>
      </c>
      <c r="AD203" s="53">
        <f t="shared" si="69"/>
        <v>0</v>
      </c>
      <c r="AE203" s="53">
        <f t="shared" si="70"/>
        <v>0</v>
      </c>
      <c r="AF203" s="53">
        <f t="shared" si="71"/>
        <v>1</v>
      </c>
    </row>
    <row r="204" spans="1:32" ht="15" x14ac:dyDescent="0.25">
      <c r="A204" s="1">
        <v>1</v>
      </c>
      <c r="B204" s="54">
        <v>6</v>
      </c>
      <c r="C204" s="59" t="s">
        <v>444</v>
      </c>
      <c r="D204" s="50" t="s">
        <v>340</v>
      </c>
      <c r="E204" s="68" t="s">
        <v>41</v>
      </c>
      <c r="F204" s="68" t="s">
        <v>21</v>
      </c>
      <c r="G204" s="89">
        <v>202</v>
      </c>
      <c r="H204" s="89">
        <v>12</v>
      </c>
      <c r="I204" s="63">
        <v>270.07499999999999</v>
      </c>
      <c r="J204" s="86">
        <v>270.16500000000002</v>
      </c>
      <c r="K204" s="63">
        <v>268.92500000000001</v>
      </c>
      <c r="L204" s="86">
        <v>268.63299999999998</v>
      </c>
      <c r="M204" s="87">
        <v>58.47</v>
      </c>
      <c r="N204" s="52">
        <v>150</v>
      </c>
      <c r="O204" s="52">
        <f t="shared" si="72"/>
        <v>1.1499999999999773</v>
      </c>
      <c r="P204" s="52">
        <f t="shared" si="73"/>
        <v>1.3410000000000082</v>
      </c>
      <c r="Q204" s="51">
        <f t="shared" si="74"/>
        <v>0.75</v>
      </c>
      <c r="R204" s="51">
        <f t="shared" si="75"/>
        <v>14.315648625000001</v>
      </c>
      <c r="S204" s="51">
        <f t="shared" si="76"/>
        <v>58.80620250000036</v>
      </c>
      <c r="T204" s="51">
        <f t="shared" si="77"/>
        <v>0</v>
      </c>
      <c r="U204" s="51">
        <f t="shared" si="78"/>
        <v>0</v>
      </c>
      <c r="V204" s="51">
        <f t="shared" si="79"/>
        <v>0</v>
      </c>
      <c r="W204" s="51">
        <f t="shared" si="80"/>
        <v>57.773476125000357</v>
      </c>
      <c r="X204" s="55">
        <f t="shared" ref="X204:X267" si="83">IF(AND(P204&gt;=1.25,P204&lt;=1.5),P204*M204*2,0)</f>
        <v>156.81654000000094</v>
      </c>
      <c r="Y204" s="55">
        <f t="shared" ref="Y204:Y267" si="84">IF(AND(P204&gt;=1.51,P204&lt;=2.5),P204*M204*2,0)</f>
        <v>0</v>
      </c>
      <c r="Z204" s="55">
        <f t="shared" ref="Z204:Z267" si="85">IF(P204&gt;2.51,P204*M204*2,0)</f>
        <v>0</v>
      </c>
      <c r="AA204" s="51">
        <f t="shared" si="81"/>
        <v>73.087500000000006</v>
      </c>
      <c r="AB204" s="56" t="s">
        <v>226</v>
      </c>
      <c r="AC204" s="51">
        <f t="shared" si="82"/>
        <v>2.9235000000000002</v>
      </c>
      <c r="AD204" s="53">
        <f t="shared" si="69"/>
        <v>0</v>
      </c>
      <c r="AE204" s="53">
        <f t="shared" si="70"/>
        <v>0</v>
      </c>
      <c r="AF204" s="53">
        <f t="shared" si="71"/>
        <v>1</v>
      </c>
    </row>
    <row r="205" spans="1:32" ht="15" x14ac:dyDescent="0.25">
      <c r="A205" s="1">
        <v>1</v>
      </c>
      <c r="B205" s="54">
        <v>6</v>
      </c>
      <c r="C205" s="59" t="s">
        <v>429</v>
      </c>
      <c r="D205" s="50" t="s">
        <v>341</v>
      </c>
      <c r="E205" s="68" t="s">
        <v>128</v>
      </c>
      <c r="F205" s="68" t="s">
        <v>128</v>
      </c>
      <c r="G205" s="89">
        <v>203</v>
      </c>
      <c r="H205" s="89">
        <v>20</v>
      </c>
      <c r="I205" s="63">
        <v>268.053</v>
      </c>
      <c r="J205" s="86">
        <v>266.27999999999997</v>
      </c>
      <c r="K205" s="63">
        <v>266.90300000000002</v>
      </c>
      <c r="L205" s="86">
        <v>265.13</v>
      </c>
      <c r="M205" s="87">
        <v>89.67</v>
      </c>
      <c r="N205" s="52">
        <v>150</v>
      </c>
      <c r="O205" s="52">
        <f t="shared" si="72"/>
        <v>1.1499999999999773</v>
      </c>
      <c r="P205" s="52">
        <f t="shared" si="73"/>
        <v>1.1499999999999773</v>
      </c>
      <c r="Q205" s="51">
        <f t="shared" si="74"/>
        <v>0.75</v>
      </c>
      <c r="R205" s="51">
        <f t="shared" si="75"/>
        <v>21.954578625</v>
      </c>
      <c r="S205" s="51">
        <f t="shared" si="76"/>
        <v>77.340374999998474</v>
      </c>
      <c r="T205" s="51">
        <f t="shared" si="77"/>
        <v>0</v>
      </c>
      <c r="U205" s="51">
        <f t="shared" si="78"/>
        <v>0</v>
      </c>
      <c r="V205" s="51">
        <f t="shared" si="79"/>
        <v>0</v>
      </c>
      <c r="W205" s="51">
        <f t="shared" si="80"/>
        <v>75.756578624998468</v>
      </c>
      <c r="X205" s="55">
        <f t="shared" si="83"/>
        <v>0</v>
      </c>
      <c r="Y205" s="55">
        <f t="shared" si="84"/>
        <v>0</v>
      </c>
      <c r="Z205" s="55">
        <f t="shared" si="85"/>
        <v>0</v>
      </c>
      <c r="AA205" s="51">
        <f t="shared" si="81"/>
        <v>112.08750000000001</v>
      </c>
      <c r="AB205" s="56" t="s">
        <v>226</v>
      </c>
      <c r="AC205" s="51">
        <f t="shared" si="82"/>
        <v>4.4835000000000003</v>
      </c>
      <c r="AD205" s="53">
        <f t="shared" si="69"/>
        <v>1</v>
      </c>
      <c r="AE205" s="53">
        <f t="shared" si="70"/>
        <v>0</v>
      </c>
      <c r="AF205" s="53">
        <f t="shared" si="71"/>
        <v>0</v>
      </c>
    </row>
    <row r="206" spans="1:32" ht="15" x14ac:dyDescent="0.25">
      <c r="A206" s="1">
        <v>1</v>
      </c>
      <c r="B206" s="54">
        <v>6</v>
      </c>
      <c r="C206" s="59" t="s">
        <v>428</v>
      </c>
      <c r="D206" s="50" t="s">
        <v>342</v>
      </c>
      <c r="E206" s="68" t="s">
        <v>41</v>
      </c>
      <c r="F206" s="68" t="s">
        <v>128</v>
      </c>
      <c r="G206" s="89">
        <v>204</v>
      </c>
      <c r="H206" s="89">
        <v>138</v>
      </c>
      <c r="I206" s="63">
        <v>268.68700000000001</v>
      </c>
      <c r="J206" s="86">
        <v>268.22800000000001</v>
      </c>
      <c r="K206" s="63">
        <v>267.53699999999998</v>
      </c>
      <c r="L206" s="86">
        <v>267.07799999999997</v>
      </c>
      <c r="M206" s="87">
        <v>67.349999999999994</v>
      </c>
      <c r="N206" s="52">
        <v>150</v>
      </c>
      <c r="O206" s="52">
        <f t="shared" si="72"/>
        <v>1.1500000000000341</v>
      </c>
      <c r="P206" s="52">
        <f t="shared" si="73"/>
        <v>1.1500000000000341</v>
      </c>
      <c r="Q206" s="51">
        <f t="shared" si="74"/>
        <v>0.75</v>
      </c>
      <c r="R206" s="51">
        <f t="shared" si="75"/>
        <v>16.489805624999999</v>
      </c>
      <c r="S206" s="51">
        <f t="shared" si="76"/>
        <v>58.089375000001716</v>
      </c>
      <c r="T206" s="51">
        <f t="shared" si="77"/>
        <v>0</v>
      </c>
      <c r="U206" s="51">
        <f t="shared" si="78"/>
        <v>0</v>
      </c>
      <c r="V206" s="51">
        <f t="shared" si="79"/>
        <v>0</v>
      </c>
      <c r="W206" s="51">
        <f t="shared" si="80"/>
        <v>56.899805625001719</v>
      </c>
      <c r="X206" s="55">
        <f t="shared" si="83"/>
        <v>0</v>
      </c>
      <c r="Y206" s="55">
        <f t="shared" si="84"/>
        <v>0</v>
      </c>
      <c r="Z206" s="55">
        <f t="shared" si="85"/>
        <v>0</v>
      </c>
      <c r="AA206" s="51">
        <f t="shared" si="81"/>
        <v>84.1875</v>
      </c>
      <c r="AB206" s="56" t="s">
        <v>226</v>
      </c>
      <c r="AC206" s="51">
        <f t="shared" si="82"/>
        <v>3.3674999999999997</v>
      </c>
      <c r="AD206" s="53">
        <f t="shared" si="69"/>
        <v>0</v>
      </c>
      <c r="AE206" s="53">
        <f t="shared" si="70"/>
        <v>0</v>
      </c>
      <c r="AF206" s="53">
        <f t="shared" si="71"/>
        <v>1</v>
      </c>
    </row>
    <row r="207" spans="1:32" ht="15" x14ac:dyDescent="0.25">
      <c r="A207" s="1">
        <v>1</v>
      </c>
      <c r="B207" s="54">
        <v>6</v>
      </c>
      <c r="C207" s="59" t="s">
        <v>428</v>
      </c>
      <c r="D207" s="50" t="s">
        <v>343</v>
      </c>
      <c r="E207" s="68" t="s">
        <v>41</v>
      </c>
      <c r="F207" s="68" t="s">
        <v>128</v>
      </c>
      <c r="G207" s="89">
        <v>205</v>
      </c>
      <c r="H207" s="89">
        <v>199</v>
      </c>
      <c r="I207" s="63">
        <v>268.85300000000001</v>
      </c>
      <c r="J207" s="86">
        <v>268.61799999999999</v>
      </c>
      <c r="K207" s="63">
        <v>267.70299999999997</v>
      </c>
      <c r="L207" s="86">
        <v>267.46800000000002</v>
      </c>
      <c r="M207" s="87">
        <v>43.27</v>
      </c>
      <c r="N207" s="52">
        <v>150</v>
      </c>
      <c r="O207" s="52">
        <f t="shared" si="72"/>
        <v>1.1500000000000341</v>
      </c>
      <c r="P207" s="52">
        <f t="shared" si="73"/>
        <v>1.1500000000000057</v>
      </c>
      <c r="Q207" s="51">
        <f t="shared" si="74"/>
        <v>0.75</v>
      </c>
      <c r="R207" s="51">
        <f t="shared" si="75"/>
        <v>10.594118625</v>
      </c>
      <c r="S207" s="51">
        <f t="shared" si="76"/>
        <v>37.320375000000183</v>
      </c>
      <c r="T207" s="51">
        <f t="shared" si="77"/>
        <v>0</v>
      </c>
      <c r="U207" s="51">
        <f t="shared" si="78"/>
        <v>0</v>
      </c>
      <c r="V207" s="51">
        <f t="shared" si="79"/>
        <v>0</v>
      </c>
      <c r="W207" s="51">
        <f t="shared" si="80"/>
        <v>36.556118625000181</v>
      </c>
      <c r="X207" s="55">
        <f t="shared" si="83"/>
        <v>0</v>
      </c>
      <c r="Y207" s="55">
        <f t="shared" si="84"/>
        <v>0</v>
      </c>
      <c r="Z207" s="55">
        <f t="shared" si="85"/>
        <v>0</v>
      </c>
      <c r="AA207" s="51">
        <f t="shared" si="81"/>
        <v>54.087500000000006</v>
      </c>
      <c r="AB207" s="56" t="s">
        <v>226</v>
      </c>
      <c r="AC207" s="51">
        <f t="shared" si="82"/>
        <v>2.1635000000000004</v>
      </c>
      <c r="AD207" s="53">
        <f t="shared" si="69"/>
        <v>0</v>
      </c>
      <c r="AE207" s="53">
        <f t="shared" si="70"/>
        <v>0</v>
      </c>
      <c r="AF207" s="53">
        <f t="shared" si="71"/>
        <v>1</v>
      </c>
    </row>
    <row r="208" spans="1:32" ht="15" x14ac:dyDescent="0.25">
      <c r="A208" s="1">
        <v>1</v>
      </c>
      <c r="B208" s="54">
        <v>6</v>
      </c>
      <c r="C208" s="59" t="s">
        <v>430</v>
      </c>
      <c r="D208" s="50" t="s">
        <v>344</v>
      </c>
      <c r="E208" s="68" t="s">
        <v>445</v>
      </c>
      <c r="F208" s="68" t="s">
        <v>128</v>
      </c>
      <c r="G208" s="89">
        <v>208</v>
      </c>
      <c r="H208" s="89">
        <v>209</v>
      </c>
      <c r="I208" s="63">
        <v>267.15199999999999</v>
      </c>
      <c r="J208" s="63">
        <v>266.904</v>
      </c>
      <c r="K208" s="63">
        <v>266.00200000000001</v>
      </c>
      <c r="L208" s="63">
        <v>265.70299999999997</v>
      </c>
      <c r="M208" s="87">
        <v>59.86</v>
      </c>
      <c r="N208" s="52">
        <v>150</v>
      </c>
      <c r="O208" s="52">
        <f t="shared" si="72"/>
        <v>1.1499999999999773</v>
      </c>
      <c r="P208" s="52">
        <f t="shared" si="73"/>
        <v>1.1754999999999995</v>
      </c>
      <c r="Q208" s="51">
        <f t="shared" si="74"/>
        <v>0.75</v>
      </c>
      <c r="R208" s="51">
        <f t="shared" si="75"/>
        <v>14.655972749999998</v>
      </c>
      <c r="S208" s="51">
        <f t="shared" si="76"/>
        <v>52.774072499999974</v>
      </c>
      <c r="T208" s="51">
        <f t="shared" si="77"/>
        <v>0</v>
      </c>
      <c r="U208" s="51">
        <f t="shared" si="78"/>
        <v>0</v>
      </c>
      <c r="V208" s="51">
        <f t="shared" si="79"/>
        <v>0</v>
      </c>
      <c r="W208" s="51">
        <f t="shared" si="80"/>
        <v>51.716795249999976</v>
      </c>
      <c r="X208" s="55">
        <f t="shared" si="83"/>
        <v>0</v>
      </c>
      <c r="Y208" s="55">
        <f t="shared" si="84"/>
        <v>0</v>
      </c>
      <c r="Z208" s="55">
        <f t="shared" si="85"/>
        <v>0</v>
      </c>
      <c r="AA208" s="51">
        <f t="shared" si="81"/>
        <v>74.825000000000003</v>
      </c>
      <c r="AB208" s="56" t="s">
        <v>226</v>
      </c>
      <c r="AC208" s="51">
        <f t="shared" si="82"/>
        <v>2.9930000000000003</v>
      </c>
      <c r="AD208" s="53">
        <f t="shared" si="69"/>
        <v>0</v>
      </c>
      <c r="AE208" s="53">
        <f t="shared" si="70"/>
        <v>0</v>
      </c>
      <c r="AF208" s="53">
        <f t="shared" si="71"/>
        <v>0</v>
      </c>
    </row>
    <row r="209" spans="1:32" ht="15" x14ac:dyDescent="0.25">
      <c r="A209" s="1">
        <v>1</v>
      </c>
      <c r="B209" s="54">
        <v>6</v>
      </c>
      <c r="C209" s="59" t="s">
        <v>430</v>
      </c>
      <c r="D209" s="50" t="s">
        <v>345</v>
      </c>
      <c r="E209" s="68" t="s">
        <v>128</v>
      </c>
      <c r="F209" s="68" t="s">
        <v>21</v>
      </c>
      <c r="G209" s="89">
        <v>209</v>
      </c>
      <c r="H209" s="89">
        <v>94</v>
      </c>
      <c r="I209" s="63">
        <v>266.904</v>
      </c>
      <c r="J209" s="86">
        <v>265.56900000000002</v>
      </c>
      <c r="K209" s="63">
        <v>265.70299999999997</v>
      </c>
      <c r="L209" s="86">
        <v>264.41899999999998</v>
      </c>
      <c r="M209" s="87">
        <v>85.68</v>
      </c>
      <c r="N209" s="52">
        <v>150</v>
      </c>
      <c r="O209" s="52">
        <f t="shared" si="72"/>
        <v>1.2010000000000218</v>
      </c>
      <c r="P209" s="52">
        <f t="shared" si="73"/>
        <v>1.175500000000028</v>
      </c>
      <c r="Q209" s="51">
        <f t="shared" si="74"/>
        <v>0.75</v>
      </c>
      <c r="R209" s="51">
        <f t="shared" si="75"/>
        <v>20.977677</v>
      </c>
      <c r="S209" s="51">
        <f t="shared" si="76"/>
        <v>75.537630000001798</v>
      </c>
      <c r="T209" s="51">
        <f t="shared" si="77"/>
        <v>0</v>
      </c>
      <c r="U209" s="51">
        <f t="shared" si="78"/>
        <v>0</v>
      </c>
      <c r="V209" s="51">
        <f t="shared" si="79"/>
        <v>0</v>
      </c>
      <c r="W209" s="51">
        <f t="shared" si="80"/>
        <v>74.024307000001798</v>
      </c>
      <c r="X209" s="55">
        <f t="shared" si="83"/>
        <v>0</v>
      </c>
      <c r="Y209" s="55">
        <f t="shared" si="84"/>
        <v>0</v>
      </c>
      <c r="Z209" s="55">
        <f t="shared" si="85"/>
        <v>0</v>
      </c>
      <c r="AA209" s="51">
        <f t="shared" si="81"/>
        <v>107.10000000000001</v>
      </c>
      <c r="AB209" s="56" t="s">
        <v>226</v>
      </c>
      <c r="AC209" s="51">
        <f t="shared" si="82"/>
        <v>4.2840000000000007</v>
      </c>
      <c r="AD209" s="53">
        <f t="shared" si="69"/>
        <v>1</v>
      </c>
      <c r="AE209" s="53">
        <f t="shared" si="70"/>
        <v>0</v>
      </c>
      <c r="AF209" s="53">
        <f t="shared" si="71"/>
        <v>0</v>
      </c>
    </row>
    <row r="210" spans="1:32" ht="15" x14ac:dyDescent="0.25">
      <c r="A210" s="1">
        <v>1</v>
      </c>
      <c r="B210" s="54">
        <v>6</v>
      </c>
      <c r="C210" s="59" t="s">
        <v>414</v>
      </c>
      <c r="D210" s="50" t="s">
        <v>346</v>
      </c>
      <c r="E210" s="68" t="s">
        <v>41</v>
      </c>
      <c r="F210" s="68" t="s">
        <v>128</v>
      </c>
      <c r="G210" s="89">
        <v>210</v>
      </c>
      <c r="H210" s="89">
        <v>57</v>
      </c>
      <c r="I210" s="63">
        <v>261.69299999999998</v>
      </c>
      <c r="J210" s="86">
        <v>262.834</v>
      </c>
      <c r="K210" s="63">
        <v>260.54300000000001</v>
      </c>
      <c r="L210" s="86">
        <v>260.245</v>
      </c>
      <c r="M210" s="87">
        <v>59.66</v>
      </c>
      <c r="N210" s="52">
        <v>150</v>
      </c>
      <c r="O210" s="52">
        <f t="shared" si="72"/>
        <v>1.1499999999999773</v>
      </c>
      <c r="P210" s="52">
        <f t="shared" si="73"/>
        <v>1.8694999999999879</v>
      </c>
      <c r="Q210" s="51">
        <f t="shared" si="74"/>
        <v>0.85</v>
      </c>
      <c r="R210" s="51">
        <f t="shared" si="75"/>
        <v>16.695105250000001</v>
      </c>
      <c r="S210" s="51">
        <f t="shared" si="76"/>
        <v>76.066499999999991</v>
      </c>
      <c r="T210" s="51">
        <f t="shared" si="77"/>
        <v>18.737714499999385</v>
      </c>
      <c r="U210" s="51">
        <f t="shared" si="78"/>
        <v>0</v>
      </c>
      <c r="V210" s="51">
        <f t="shared" si="79"/>
        <v>0</v>
      </c>
      <c r="W210" s="51">
        <f t="shared" si="80"/>
        <v>93.750469749999382</v>
      </c>
      <c r="X210" s="55">
        <f t="shared" si="83"/>
        <v>0</v>
      </c>
      <c r="Y210" s="55">
        <f t="shared" si="84"/>
        <v>223.06873999999854</v>
      </c>
      <c r="Z210" s="55">
        <f t="shared" si="85"/>
        <v>0</v>
      </c>
      <c r="AA210" s="51">
        <f t="shared" si="81"/>
        <v>80.540999999999997</v>
      </c>
      <c r="AB210" s="56" t="s">
        <v>226</v>
      </c>
      <c r="AC210" s="51">
        <f t="shared" si="82"/>
        <v>2.9830000000000001</v>
      </c>
      <c r="AD210" s="53">
        <f t="shared" si="69"/>
        <v>0</v>
      </c>
      <c r="AE210" s="53">
        <f t="shared" si="70"/>
        <v>0</v>
      </c>
      <c r="AF210" s="53">
        <f t="shared" si="71"/>
        <v>1</v>
      </c>
    </row>
    <row r="211" spans="1:32" ht="15" x14ac:dyDescent="0.25">
      <c r="A211" s="1">
        <v>1</v>
      </c>
      <c r="B211" s="54">
        <v>6</v>
      </c>
      <c r="C211" s="59" t="s">
        <v>414</v>
      </c>
      <c r="D211" s="50" t="s">
        <v>347</v>
      </c>
      <c r="E211" s="68" t="s">
        <v>41</v>
      </c>
      <c r="F211" s="68" t="s">
        <v>128</v>
      </c>
      <c r="G211" s="89">
        <v>211</v>
      </c>
      <c r="H211" s="89">
        <v>117</v>
      </c>
      <c r="I211" s="63">
        <v>261.83499999999998</v>
      </c>
      <c r="J211" s="86">
        <v>261.54599999999999</v>
      </c>
      <c r="K211" s="63">
        <v>260.685</v>
      </c>
      <c r="L211" s="86">
        <v>260.39600000000002</v>
      </c>
      <c r="M211" s="87">
        <v>50.29</v>
      </c>
      <c r="N211" s="52">
        <v>150</v>
      </c>
      <c r="O211" s="52">
        <f t="shared" si="72"/>
        <v>1.1499999999999773</v>
      </c>
      <c r="P211" s="52">
        <f t="shared" si="73"/>
        <v>1.1499999999999773</v>
      </c>
      <c r="Q211" s="51">
        <f t="shared" si="74"/>
        <v>0.75</v>
      </c>
      <c r="R211" s="51">
        <f t="shared" si="75"/>
        <v>12.312877875</v>
      </c>
      <c r="S211" s="51">
        <f t="shared" si="76"/>
        <v>43.375124999999144</v>
      </c>
      <c r="T211" s="51">
        <f t="shared" si="77"/>
        <v>0</v>
      </c>
      <c r="U211" s="51">
        <f t="shared" si="78"/>
        <v>0</v>
      </c>
      <c r="V211" s="51">
        <f t="shared" si="79"/>
        <v>0</v>
      </c>
      <c r="W211" s="51">
        <f t="shared" si="80"/>
        <v>42.486877874999145</v>
      </c>
      <c r="X211" s="55">
        <f t="shared" si="83"/>
        <v>0</v>
      </c>
      <c r="Y211" s="55">
        <f t="shared" si="84"/>
        <v>0</v>
      </c>
      <c r="Z211" s="55">
        <f t="shared" si="85"/>
        <v>0</v>
      </c>
      <c r="AA211" s="51">
        <f t="shared" si="81"/>
        <v>62.862499999999997</v>
      </c>
      <c r="AB211" s="56" t="s">
        <v>226</v>
      </c>
      <c r="AC211" s="51">
        <f t="shared" si="82"/>
        <v>2.5145</v>
      </c>
      <c r="AD211" s="53">
        <f t="shared" si="69"/>
        <v>0</v>
      </c>
      <c r="AE211" s="53">
        <f t="shared" si="70"/>
        <v>0</v>
      </c>
      <c r="AF211" s="53">
        <f t="shared" si="71"/>
        <v>1</v>
      </c>
    </row>
    <row r="212" spans="1:32" ht="15" x14ac:dyDescent="0.25">
      <c r="A212" s="1">
        <v>1</v>
      </c>
      <c r="B212" s="54">
        <v>6</v>
      </c>
      <c r="C212" s="59" t="s">
        <v>446</v>
      </c>
      <c r="D212" s="50" t="s">
        <v>348</v>
      </c>
      <c r="E212" s="68" t="s">
        <v>41</v>
      </c>
      <c r="F212" s="68" t="s">
        <v>128</v>
      </c>
      <c r="G212" s="89">
        <v>212</v>
      </c>
      <c r="H212" s="89">
        <v>213</v>
      </c>
      <c r="I212" s="63">
        <v>264.416</v>
      </c>
      <c r="J212" s="63">
        <v>264.07400000000001</v>
      </c>
      <c r="K212" s="63">
        <v>263.26600000000002</v>
      </c>
      <c r="L212" s="63">
        <v>262.80399999999997</v>
      </c>
      <c r="M212" s="87">
        <v>92.35</v>
      </c>
      <c r="N212" s="52">
        <v>150</v>
      </c>
      <c r="O212" s="52">
        <f t="shared" si="72"/>
        <v>1.1499999999999773</v>
      </c>
      <c r="P212" s="52">
        <f t="shared" si="73"/>
        <v>1.210000000000008</v>
      </c>
      <c r="Q212" s="51">
        <f t="shared" si="74"/>
        <v>0.75</v>
      </c>
      <c r="R212" s="51">
        <f t="shared" si="75"/>
        <v>22.610743124999999</v>
      </c>
      <c r="S212" s="51">
        <f t="shared" si="76"/>
        <v>83.807625000000542</v>
      </c>
      <c r="T212" s="51">
        <f t="shared" si="77"/>
        <v>0</v>
      </c>
      <c r="U212" s="51">
        <f t="shared" si="78"/>
        <v>0</v>
      </c>
      <c r="V212" s="51">
        <f t="shared" si="79"/>
        <v>0</v>
      </c>
      <c r="W212" s="51">
        <f t="shared" si="80"/>
        <v>82.176493125000547</v>
      </c>
      <c r="X212" s="55">
        <f t="shared" si="83"/>
        <v>0</v>
      </c>
      <c r="Y212" s="55">
        <f t="shared" si="84"/>
        <v>0</v>
      </c>
      <c r="Z212" s="55">
        <f t="shared" si="85"/>
        <v>0</v>
      </c>
      <c r="AA212" s="51">
        <f t="shared" si="81"/>
        <v>115.4375</v>
      </c>
      <c r="AB212" s="56" t="s">
        <v>226</v>
      </c>
      <c r="AC212" s="51">
        <f t="shared" si="82"/>
        <v>4.6174999999999997</v>
      </c>
      <c r="AD212" s="53">
        <f t="shared" si="69"/>
        <v>0</v>
      </c>
      <c r="AE212" s="53">
        <f t="shared" si="70"/>
        <v>0</v>
      </c>
      <c r="AF212" s="53">
        <f t="shared" si="71"/>
        <v>1</v>
      </c>
    </row>
    <row r="213" spans="1:32" ht="15" x14ac:dyDescent="0.25">
      <c r="A213" s="1">
        <v>1</v>
      </c>
      <c r="B213" s="54">
        <v>6</v>
      </c>
      <c r="C213" s="59" t="s">
        <v>446</v>
      </c>
      <c r="D213" s="50" t="s">
        <v>349</v>
      </c>
      <c r="E213" s="68" t="s">
        <v>128</v>
      </c>
      <c r="F213" s="68" t="s">
        <v>128</v>
      </c>
      <c r="G213" s="89">
        <v>213</v>
      </c>
      <c r="H213" s="89">
        <v>214</v>
      </c>
      <c r="I213" s="63">
        <v>264.07400000000001</v>
      </c>
      <c r="J213" s="63">
        <v>263.00799999999998</v>
      </c>
      <c r="K213" s="63">
        <v>262.80399999999997</v>
      </c>
      <c r="L213" s="63">
        <v>261.858</v>
      </c>
      <c r="M213" s="87">
        <v>81.8</v>
      </c>
      <c r="N213" s="52">
        <v>150</v>
      </c>
      <c r="O213" s="52">
        <f t="shared" si="72"/>
        <v>1.2700000000000387</v>
      </c>
      <c r="P213" s="52">
        <f t="shared" si="73"/>
        <v>1.210000000000008</v>
      </c>
      <c r="Q213" s="51">
        <f t="shared" si="74"/>
        <v>0.75</v>
      </c>
      <c r="R213" s="51">
        <f t="shared" si="75"/>
        <v>20.027707499999998</v>
      </c>
      <c r="S213" s="51">
        <f t="shared" si="76"/>
        <v>74.233500000000475</v>
      </c>
      <c r="T213" s="51">
        <f t="shared" si="77"/>
        <v>0</v>
      </c>
      <c r="U213" s="51">
        <f t="shared" si="78"/>
        <v>0</v>
      </c>
      <c r="V213" s="51">
        <f t="shared" si="79"/>
        <v>0</v>
      </c>
      <c r="W213" s="51">
        <f t="shared" si="80"/>
        <v>72.78870750000047</v>
      </c>
      <c r="X213" s="55">
        <f t="shared" si="83"/>
        <v>0</v>
      </c>
      <c r="Y213" s="55">
        <f t="shared" si="84"/>
        <v>0</v>
      </c>
      <c r="Z213" s="55">
        <f t="shared" si="85"/>
        <v>0</v>
      </c>
      <c r="AA213" s="51">
        <f t="shared" si="81"/>
        <v>102.25</v>
      </c>
      <c r="AB213" s="56" t="s">
        <v>226</v>
      </c>
      <c r="AC213" s="51">
        <f t="shared" si="82"/>
        <v>4.09</v>
      </c>
      <c r="AD213" s="53">
        <f t="shared" si="69"/>
        <v>1</v>
      </c>
      <c r="AE213" s="53">
        <f t="shared" si="70"/>
        <v>0</v>
      </c>
      <c r="AF213" s="53">
        <f t="shared" si="71"/>
        <v>0</v>
      </c>
    </row>
    <row r="214" spans="1:32" ht="15" x14ac:dyDescent="0.25">
      <c r="A214" s="1">
        <v>1</v>
      </c>
      <c r="B214" s="54">
        <v>6</v>
      </c>
      <c r="C214" s="59" t="s">
        <v>414</v>
      </c>
      <c r="D214" s="50" t="s">
        <v>350</v>
      </c>
      <c r="E214" s="68" t="s">
        <v>128</v>
      </c>
      <c r="F214" s="68" t="s">
        <v>128</v>
      </c>
      <c r="G214" s="89">
        <v>214</v>
      </c>
      <c r="H214" s="89">
        <v>26</v>
      </c>
      <c r="I214" s="63">
        <v>263.00799999999998</v>
      </c>
      <c r="J214" s="86">
        <v>262.06299999999999</v>
      </c>
      <c r="K214" s="63">
        <v>261.858</v>
      </c>
      <c r="L214" s="86">
        <v>260.91300000000001</v>
      </c>
      <c r="M214" s="87">
        <v>53.83</v>
      </c>
      <c r="N214" s="52">
        <v>150</v>
      </c>
      <c r="O214" s="52">
        <f t="shared" si="72"/>
        <v>1.1499999999999773</v>
      </c>
      <c r="P214" s="52">
        <f t="shared" si="73"/>
        <v>1.1499999999999773</v>
      </c>
      <c r="Q214" s="51">
        <f t="shared" si="74"/>
        <v>0.75</v>
      </c>
      <c r="R214" s="51">
        <f t="shared" si="75"/>
        <v>13.179602624999999</v>
      </c>
      <c r="S214" s="51">
        <f t="shared" si="76"/>
        <v>46.428374999999086</v>
      </c>
      <c r="T214" s="51">
        <f t="shared" si="77"/>
        <v>0</v>
      </c>
      <c r="U214" s="51">
        <f t="shared" si="78"/>
        <v>0</v>
      </c>
      <c r="V214" s="51">
        <f t="shared" si="79"/>
        <v>0</v>
      </c>
      <c r="W214" s="51">
        <f t="shared" si="80"/>
        <v>45.477602624999086</v>
      </c>
      <c r="X214" s="55">
        <f t="shared" si="83"/>
        <v>0</v>
      </c>
      <c r="Y214" s="55">
        <f t="shared" si="84"/>
        <v>0</v>
      </c>
      <c r="Z214" s="55">
        <f t="shared" si="85"/>
        <v>0</v>
      </c>
      <c r="AA214" s="51">
        <f t="shared" si="81"/>
        <v>67.287499999999994</v>
      </c>
      <c r="AB214" s="56" t="s">
        <v>226</v>
      </c>
      <c r="AC214" s="51">
        <f t="shared" si="82"/>
        <v>2.6915</v>
      </c>
      <c r="AD214" s="53">
        <f t="shared" si="69"/>
        <v>1</v>
      </c>
      <c r="AE214" s="53">
        <f t="shared" si="70"/>
        <v>0</v>
      </c>
      <c r="AF214" s="53">
        <f t="shared" si="71"/>
        <v>0</v>
      </c>
    </row>
    <row r="215" spans="1:32" ht="15" x14ac:dyDescent="0.25">
      <c r="A215" s="1">
        <v>1</v>
      </c>
      <c r="B215" s="54">
        <v>6</v>
      </c>
      <c r="C215" s="59" t="s">
        <v>436</v>
      </c>
      <c r="D215" s="50" t="s">
        <v>351</v>
      </c>
      <c r="E215" s="68" t="s">
        <v>41</v>
      </c>
      <c r="F215" s="68" t="s">
        <v>128</v>
      </c>
      <c r="G215" s="89">
        <v>215</v>
      </c>
      <c r="H215" s="89">
        <v>216</v>
      </c>
      <c r="I215" s="63">
        <v>265.90499999999997</v>
      </c>
      <c r="J215" s="63">
        <v>264.31299999999999</v>
      </c>
      <c r="K215" s="63">
        <v>264.755</v>
      </c>
      <c r="L215" s="63">
        <v>263.16300000000001</v>
      </c>
      <c r="M215" s="87">
        <v>79.39</v>
      </c>
      <c r="N215" s="52">
        <v>150</v>
      </c>
      <c r="O215" s="52">
        <f t="shared" si="72"/>
        <v>1.1499999999999773</v>
      </c>
      <c r="P215" s="52">
        <f t="shared" si="73"/>
        <v>1.1499999999999773</v>
      </c>
      <c r="Q215" s="51">
        <f t="shared" si="74"/>
        <v>0.75</v>
      </c>
      <c r="R215" s="51">
        <f t="shared" si="75"/>
        <v>19.437649125</v>
      </c>
      <c r="S215" s="51">
        <f t="shared" si="76"/>
        <v>68.473874999998657</v>
      </c>
      <c r="T215" s="51">
        <f t="shared" si="77"/>
        <v>0</v>
      </c>
      <c r="U215" s="51">
        <f t="shared" si="78"/>
        <v>0</v>
      </c>
      <c r="V215" s="51">
        <f t="shared" si="79"/>
        <v>0</v>
      </c>
      <c r="W215" s="51">
        <f t="shared" si="80"/>
        <v>67.071649124998657</v>
      </c>
      <c r="X215" s="55">
        <f t="shared" si="83"/>
        <v>0</v>
      </c>
      <c r="Y215" s="55">
        <f t="shared" si="84"/>
        <v>0</v>
      </c>
      <c r="Z215" s="55">
        <f t="shared" si="85"/>
        <v>0</v>
      </c>
      <c r="AA215" s="51">
        <f t="shared" si="81"/>
        <v>99.237499999999997</v>
      </c>
      <c r="AB215" s="56" t="s">
        <v>226</v>
      </c>
      <c r="AC215" s="51">
        <f t="shared" si="82"/>
        <v>3.9695</v>
      </c>
      <c r="AD215" s="53">
        <f t="shared" si="69"/>
        <v>0</v>
      </c>
      <c r="AE215" s="53">
        <f t="shared" si="70"/>
        <v>0</v>
      </c>
      <c r="AF215" s="53">
        <f t="shared" si="71"/>
        <v>1</v>
      </c>
    </row>
    <row r="216" spans="1:32" ht="15" x14ac:dyDescent="0.25">
      <c r="A216" s="1">
        <v>1</v>
      </c>
      <c r="B216" s="54">
        <v>6</v>
      </c>
      <c r="C216" s="59" t="s">
        <v>436</v>
      </c>
      <c r="D216" s="50" t="s">
        <v>352</v>
      </c>
      <c r="E216" s="68" t="s">
        <v>128</v>
      </c>
      <c r="F216" s="68" t="s">
        <v>21</v>
      </c>
      <c r="G216" s="89">
        <v>216</v>
      </c>
      <c r="H216" s="89">
        <v>23</v>
      </c>
      <c r="I216" s="63">
        <v>264.31299999999999</v>
      </c>
      <c r="J216" s="86">
        <v>264.31299999999999</v>
      </c>
      <c r="K216" s="63">
        <v>263.16300000000001</v>
      </c>
      <c r="L216" s="86">
        <v>263.16300000000001</v>
      </c>
      <c r="M216" s="87">
        <v>54.63</v>
      </c>
      <c r="N216" s="52">
        <v>150</v>
      </c>
      <c r="O216" s="52">
        <f t="shared" si="72"/>
        <v>1.1499999999999773</v>
      </c>
      <c r="P216" s="52">
        <f t="shared" si="73"/>
        <v>1.1499999999999773</v>
      </c>
      <c r="Q216" s="51">
        <f t="shared" si="74"/>
        <v>0.75</v>
      </c>
      <c r="R216" s="51">
        <f t="shared" si="75"/>
        <v>13.375472625</v>
      </c>
      <c r="S216" s="51">
        <f t="shared" si="76"/>
        <v>47.11837499999907</v>
      </c>
      <c r="T216" s="51">
        <f t="shared" si="77"/>
        <v>0</v>
      </c>
      <c r="U216" s="51">
        <f t="shared" si="78"/>
        <v>0</v>
      </c>
      <c r="V216" s="51">
        <f t="shared" si="79"/>
        <v>0</v>
      </c>
      <c r="W216" s="51">
        <f t="shared" si="80"/>
        <v>46.153472624999068</v>
      </c>
      <c r="X216" s="55">
        <f t="shared" si="83"/>
        <v>0</v>
      </c>
      <c r="Y216" s="55">
        <f t="shared" si="84"/>
        <v>0</v>
      </c>
      <c r="Z216" s="55">
        <f t="shared" si="85"/>
        <v>0</v>
      </c>
      <c r="AA216" s="51">
        <f t="shared" si="81"/>
        <v>68.287500000000009</v>
      </c>
      <c r="AB216" s="56" t="s">
        <v>226</v>
      </c>
      <c r="AC216" s="51">
        <f t="shared" si="82"/>
        <v>2.7315000000000005</v>
      </c>
      <c r="AD216" s="53">
        <f t="shared" si="69"/>
        <v>1</v>
      </c>
      <c r="AE216" s="53">
        <f t="shared" si="70"/>
        <v>0</v>
      </c>
      <c r="AF216" s="53">
        <f t="shared" si="71"/>
        <v>0</v>
      </c>
    </row>
    <row r="217" spans="1:32" ht="15" x14ac:dyDescent="0.25">
      <c r="A217" s="1">
        <v>1</v>
      </c>
      <c r="B217" s="54">
        <v>6</v>
      </c>
      <c r="C217" s="59" t="s">
        <v>447</v>
      </c>
      <c r="D217" s="50" t="s">
        <v>353</v>
      </c>
      <c r="E217" s="68" t="s">
        <v>41</v>
      </c>
      <c r="F217" s="68" t="s">
        <v>128</v>
      </c>
      <c r="G217" s="89">
        <v>217</v>
      </c>
      <c r="H217" s="89">
        <v>218</v>
      </c>
      <c r="I217" s="63">
        <v>266.36599999999999</v>
      </c>
      <c r="J217" s="63">
        <v>265.02999999999997</v>
      </c>
      <c r="K217" s="63">
        <v>265.21600000000001</v>
      </c>
      <c r="L217" s="63">
        <v>263.88</v>
      </c>
      <c r="M217" s="87">
        <v>58.64</v>
      </c>
      <c r="N217" s="52">
        <v>150</v>
      </c>
      <c r="O217" s="52">
        <f t="shared" si="72"/>
        <v>1.1499999999999773</v>
      </c>
      <c r="P217" s="52">
        <f t="shared" si="73"/>
        <v>1.1499999999999773</v>
      </c>
      <c r="Q217" s="51">
        <f t="shared" si="74"/>
        <v>0.75</v>
      </c>
      <c r="R217" s="51">
        <f t="shared" si="75"/>
        <v>14.357271000000001</v>
      </c>
      <c r="S217" s="51">
        <f t="shared" si="76"/>
        <v>50.576999999999003</v>
      </c>
      <c r="T217" s="51">
        <f t="shared" si="77"/>
        <v>0</v>
      </c>
      <c r="U217" s="51">
        <f t="shared" si="78"/>
        <v>0</v>
      </c>
      <c r="V217" s="51">
        <f t="shared" si="79"/>
        <v>0</v>
      </c>
      <c r="W217" s="51">
        <f t="shared" si="80"/>
        <v>49.541270999999</v>
      </c>
      <c r="X217" s="55">
        <f t="shared" si="83"/>
        <v>0</v>
      </c>
      <c r="Y217" s="55">
        <f t="shared" si="84"/>
        <v>0</v>
      </c>
      <c r="Z217" s="55">
        <f t="shared" si="85"/>
        <v>0</v>
      </c>
      <c r="AA217" s="51">
        <f t="shared" si="81"/>
        <v>73.3</v>
      </c>
      <c r="AB217" s="56" t="s">
        <v>226</v>
      </c>
      <c r="AC217" s="51">
        <f t="shared" si="82"/>
        <v>2.9320000000000004</v>
      </c>
      <c r="AD217" s="53">
        <f t="shared" si="69"/>
        <v>0</v>
      </c>
      <c r="AE217" s="53">
        <f t="shared" si="70"/>
        <v>0</v>
      </c>
      <c r="AF217" s="53">
        <f t="shared" si="71"/>
        <v>1</v>
      </c>
    </row>
    <row r="218" spans="1:32" ht="15" x14ac:dyDescent="0.25">
      <c r="A218" s="1">
        <v>1</v>
      </c>
      <c r="B218" s="54">
        <v>6</v>
      </c>
      <c r="C218" s="59" t="s">
        <v>447</v>
      </c>
      <c r="D218" s="50" t="s">
        <v>354</v>
      </c>
      <c r="E218" s="68" t="s">
        <v>128</v>
      </c>
      <c r="F218" s="68" t="s">
        <v>21</v>
      </c>
      <c r="G218" s="89">
        <v>218</v>
      </c>
      <c r="H218" s="89">
        <v>22</v>
      </c>
      <c r="I218" s="63">
        <v>265.02999999999997</v>
      </c>
      <c r="J218" s="86">
        <v>264.14999999999998</v>
      </c>
      <c r="K218" s="63">
        <v>263.88</v>
      </c>
      <c r="L218" s="86">
        <v>263</v>
      </c>
      <c r="M218" s="87">
        <v>65.319999999999993</v>
      </c>
      <c r="N218" s="52">
        <v>150</v>
      </c>
      <c r="O218" s="52">
        <f t="shared" si="72"/>
        <v>1.1499999999999773</v>
      </c>
      <c r="P218" s="52">
        <f t="shared" si="73"/>
        <v>1.1499999999999773</v>
      </c>
      <c r="Q218" s="51">
        <f t="shared" si="74"/>
        <v>0.75</v>
      </c>
      <c r="R218" s="51">
        <f t="shared" si="75"/>
        <v>15.992785499999998</v>
      </c>
      <c r="S218" s="51">
        <f t="shared" si="76"/>
        <v>56.338499999998881</v>
      </c>
      <c r="T218" s="51">
        <f t="shared" si="77"/>
        <v>0</v>
      </c>
      <c r="U218" s="51">
        <f t="shared" si="78"/>
        <v>0</v>
      </c>
      <c r="V218" s="51">
        <f t="shared" si="79"/>
        <v>0</v>
      </c>
      <c r="W218" s="51">
        <f t="shared" si="80"/>
        <v>55.184785499998881</v>
      </c>
      <c r="X218" s="55">
        <f t="shared" si="83"/>
        <v>0</v>
      </c>
      <c r="Y218" s="55">
        <f t="shared" si="84"/>
        <v>0</v>
      </c>
      <c r="Z218" s="55">
        <f t="shared" si="85"/>
        <v>0</v>
      </c>
      <c r="AA218" s="51">
        <f t="shared" si="81"/>
        <v>81.649999999999991</v>
      </c>
      <c r="AB218" s="56" t="s">
        <v>226</v>
      </c>
      <c r="AC218" s="51">
        <f t="shared" si="82"/>
        <v>3.266</v>
      </c>
      <c r="AD218" s="53">
        <f t="shared" si="69"/>
        <v>1</v>
      </c>
      <c r="AE218" s="53">
        <f t="shared" si="70"/>
        <v>0</v>
      </c>
      <c r="AF218" s="53">
        <f t="shared" si="71"/>
        <v>0</v>
      </c>
    </row>
    <row r="219" spans="1:32" ht="15" x14ac:dyDescent="0.25">
      <c r="A219" s="1">
        <v>1</v>
      </c>
      <c r="B219" s="54">
        <v>6</v>
      </c>
      <c r="C219" s="59" t="s">
        <v>430</v>
      </c>
      <c r="D219" s="50" t="s">
        <v>355</v>
      </c>
      <c r="E219" s="68" t="s">
        <v>41</v>
      </c>
      <c r="F219" s="68" t="s">
        <v>128</v>
      </c>
      <c r="G219" s="89">
        <v>219</v>
      </c>
      <c r="H219" s="89">
        <v>220</v>
      </c>
      <c r="I219" s="63">
        <v>266.82799999999997</v>
      </c>
      <c r="J219" s="63">
        <v>265.81799999999998</v>
      </c>
      <c r="K219" s="63">
        <v>265.678</v>
      </c>
      <c r="L219" s="63">
        <v>264.66800000000001</v>
      </c>
      <c r="M219" s="87">
        <v>64.790000000000006</v>
      </c>
      <c r="N219" s="52">
        <v>150</v>
      </c>
      <c r="O219" s="52">
        <f t="shared" si="72"/>
        <v>1.1499999999999773</v>
      </c>
      <c r="P219" s="52">
        <f t="shared" si="73"/>
        <v>1.1499999999999773</v>
      </c>
      <c r="Q219" s="51">
        <f t="shared" si="74"/>
        <v>0.75</v>
      </c>
      <c r="R219" s="51">
        <f t="shared" si="75"/>
        <v>15.863021625000002</v>
      </c>
      <c r="S219" s="51">
        <f t="shared" si="76"/>
        <v>55.881374999998897</v>
      </c>
      <c r="T219" s="51">
        <f t="shared" si="77"/>
        <v>0</v>
      </c>
      <c r="U219" s="51">
        <f t="shared" si="78"/>
        <v>0</v>
      </c>
      <c r="V219" s="51">
        <f t="shared" si="79"/>
        <v>0</v>
      </c>
      <c r="W219" s="51">
        <f t="shared" si="80"/>
        <v>54.737021624998896</v>
      </c>
      <c r="X219" s="55">
        <f t="shared" si="83"/>
        <v>0</v>
      </c>
      <c r="Y219" s="55">
        <f t="shared" si="84"/>
        <v>0</v>
      </c>
      <c r="Z219" s="55">
        <f t="shared" si="85"/>
        <v>0</v>
      </c>
      <c r="AA219" s="51">
        <f t="shared" si="81"/>
        <v>80.987500000000011</v>
      </c>
      <c r="AB219" s="56" t="s">
        <v>226</v>
      </c>
      <c r="AC219" s="51">
        <f t="shared" si="82"/>
        <v>3.2395000000000005</v>
      </c>
      <c r="AD219" s="53">
        <f t="shared" si="69"/>
        <v>0</v>
      </c>
      <c r="AE219" s="53">
        <f t="shared" si="70"/>
        <v>0</v>
      </c>
      <c r="AF219" s="53">
        <f t="shared" si="71"/>
        <v>1</v>
      </c>
    </row>
    <row r="220" spans="1:32" ht="15" x14ac:dyDescent="0.25">
      <c r="A220" s="1">
        <v>1</v>
      </c>
      <c r="B220" s="54">
        <v>6</v>
      </c>
      <c r="C220" s="59" t="s">
        <v>430</v>
      </c>
      <c r="D220" s="50" t="s">
        <v>356</v>
      </c>
      <c r="E220" s="68" t="s">
        <v>128</v>
      </c>
      <c r="F220" s="68" t="s">
        <v>128</v>
      </c>
      <c r="G220" s="89">
        <v>220</v>
      </c>
      <c r="H220" s="89">
        <v>21</v>
      </c>
      <c r="I220" s="63">
        <v>265.81799999999998</v>
      </c>
      <c r="J220" s="86">
        <v>265.29899999999998</v>
      </c>
      <c r="K220" s="63">
        <v>264.66800000000001</v>
      </c>
      <c r="L220" s="86">
        <v>264.149</v>
      </c>
      <c r="M220" s="87">
        <v>73.61</v>
      </c>
      <c r="N220" s="52">
        <v>150</v>
      </c>
      <c r="O220" s="52">
        <f t="shared" si="72"/>
        <v>1.1499999999999773</v>
      </c>
      <c r="P220" s="52">
        <f t="shared" si="73"/>
        <v>1.1499999999999773</v>
      </c>
      <c r="Q220" s="51">
        <f t="shared" si="74"/>
        <v>0.75</v>
      </c>
      <c r="R220" s="51">
        <f t="shared" si="75"/>
        <v>18.022488374999998</v>
      </c>
      <c r="S220" s="51">
        <f t="shared" si="76"/>
        <v>63.488624999998741</v>
      </c>
      <c r="T220" s="51">
        <f t="shared" si="77"/>
        <v>0</v>
      </c>
      <c r="U220" s="51">
        <f t="shared" si="78"/>
        <v>0</v>
      </c>
      <c r="V220" s="51">
        <f t="shared" si="79"/>
        <v>0</v>
      </c>
      <c r="W220" s="51">
        <f t="shared" si="80"/>
        <v>62.188488374998741</v>
      </c>
      <c r="X220" s="55">
        <f t="shared" si="83"/>
        <v>0</v>
      </c>
      <c r="Y220" s="55">
        <f t="shared" si="84"/>
        <v>0</v>
      </c>
      <c r="Z220" s="55">
        <f t="shared" si="85"/>
        <v>0</v>
      </c>
      <c r="AA220" s="51">
        <f t="shared" si="81"/>
        <v>92.012500000000003</v>
      </c>
      <c r="AB220" s="56" t="s">
        <v>226</v>
      </c>
      <c r="AC220" s="51">
        <f t="shared" si="82"/>
        <v>3.6805000000000003</v>
      </c>
      <c r="AD220" s="53">
        <f t="shared" si="69"/>
        <v>1</v>
      </c>
      <c r="AE220" s="53">
        <f t="shared" si="70"/>
        <v>0</v>
      </c>
      <c r="AF220" s="53">
        <f t="shared" si="71"/>
        <v>0</v>
      </c>
    </row>
    <row r="221" spans="1:32" ht="15" x14ac:dyDescent="0.25">
      <c r="A221" s="1">
        <v>1</v>
      </c>
      <c r="B221" s="54">
        <v>6</v>
      </c>
      <c r="C221" s="59" t="s">
        <v>429</v>
      </c>
      <c r="D221" s="50" t="s">
        <v>357</v>
      </c>
      <c r="E221" s="68" t="s">
        <v>41</v>
      </c>
      <c r="F221" s="68" t="s">
        <v>128</v>
      </c>
      <c r="G221" s="89">
        <v>221</v>
      </c>
      <c r="H221" s="89">
        <v>222</v>
      </c>
      <c r="I221" s="63">
        <v>267.202</v>
      </c>
      <c r="J221" s="63">
        <v>266.48399999999998</v>
      </c>
      <c r="K221" s="63">
        <v>266.05200000000002</v>
      </c>
      <c r="L221" s="63">
        <v>265.334</v>
      </c>
      <c r="M221" s="87">
        <v>63.2</v>
      </c>
      <c r="N221" s="52">
        <v>150</v>
      </c>
      <c r="O221" s="52">
        <f t="shared" si="72"/>
        <v>1.1499999999999773</v>
      </c>
      <c r="P221" s="52">
        <f t="shared" si="73"/>
        <v>1.1499999999999773</v>
      </c>
      <c r="Q221" s="51">
        <f t="shared" si="74"/>
        <v>0.75</v>
      </c>
      <c r="R221" s="51">
        <f t="shared" si="75"/>
        <v>15.473730000000003</v>
      </c>
      <c r="S221" s="51">
        <f t="shared" si="76"/>
        <v>54.509999999998932</v>
      </c>
      <c r="T221" s="51">
        <f t="shared" si="77"/>
        <v>0</v>
      </c>
      <c r="U221" s="51">
        <f t="shared" si="78"/>
        <v>0</v>
      </c>
      <c r="V221" s="51">
        <f t="shared" si="79"/>
        <v>0</v>
      </c>
      <c r="W221" s="51">
        <f t="shared" si="80"/>
        <v>53.393729999998932</v>
      </c>
      <c r="X221" s="55">
        <f t="shared" si="83"/>
        <v>0</v>
      </c>
      <c r="Y221" s="55">
        <f t="shared" si="84"/>
        <v>0</v>
      </c>
      <c r="Z221" s="55">
        <f t="shared" si="85"/>
        <v>0</v>
      </c>
      <c r="AA221" s="51">
        <f t="shared" si="81"/>
        <v>79</v>
      </c>
      <c r="AB221" s="56" t="s">
        <v>226</v>
      </c>
      <c r="AC221" s="51">
        <f t="shared" si="82"/>
        <v>3.16</v>
      </c>
      <c r="AD221" s="53">
        <f t="shared" si="69"/>
        <v>0</v>
      </c>
      <c r="AE221" s="53">
        <f t="shared" si="70"/>
        <v>0</v>
      </c>
      <c r="AF221" s="53">
        <f t="shared" si="71"/>
        <v>1</v>
      </c>
    </row>
    <row r="222" spans="1:32" ht="15" x14ac:dyDescent="0.25">
      <c r="A222" s="1">
        <v>1</v>
      </c>
      <c r="B222" s="54">
        <v>6</v>
      </c>
      <c r="C222" s="59" t="s">
        <v>429</v>
      </c>
      <c r="D222" s="50" t="s">
        <v>358</v>
      </c>
      <c r="E222" s="68" t="s">
        <v>128</v>
      </c>
      <c r="F222" s="68" t="s">
        <v>21</v>
      </c>
      <c r="G222" s="89">
        <v>222</v>
      </c>
      <c r="H222" s="89">
        <v>20</v>
      </c>
      <c r="I222" s="63">
        <v>266.48399999999998</v>
      </c>
      <c r="J222" s="86">
        <v>266.27999999999997</v>
      </c>
      <c r="K222" s="63">
        <v>265.334</v>
      </c>
      <c r="L222" s="86">
        <v>264.93700000000001</v>
      </c>
      <c r="M222" s="87">
        <v>79.400000000000006</v>
      </c>
      <c r="N222" s="52">
        <v>150</v>
      </c>
      <c r="O222" s="52">
        <f t="shared" si="72"/>
        <v>1.1499999999999773</v>
      </c>
      <c r="P222" s="52">
        <f t="shared" si="73"/>
        <v>1.2464999999999691</v>
      </c>
      <c r="Q222" s="51">
        <f t="shared" si="74"/>
        <v>0.75</v>
      </c>
      <c r="R222" s="51">
        <f t="shared" si="75"/>
        <v>19.440097500000004</v>
      </c>
      <c r="S222" s="51">
        <f t="shared" si="76"/>
        <v>74.229074999998161</v>
      </c>
      <c r="T222" s="51">
        <f t="shared" si="77"/>
        <v>0</v>
      </c>
      <c r="U222" s="51">
        <f t="shared" si="78"/>
        <v>0</v>
      </c>
      <c r="V222" s="51">
        <f t="shared" si="79"/>
        <v>0</v>
      </c>
      <c r="W222" s="51">
        <f t="shared" si="80"/>
        <v>72.826672499998168</v>
      </c>
      <c r="X222" s="55">
        <f t="shared" si="83"/>
        <v>0</v>
      </c>
      <c r="Y222" s="55">
        <f t="shared" si="84"/>
        <v>0</v>
      </c>
      <c r="Z222" s="55">
        <f t="shared" si="85"/>
        <v>0</v>
      </c>
      <c r="AA222" s="51">
        <f t="shared" si="81"/>
        <v>99.25</v>
      </c>
      <c r="AB222" s="56" t="s">
        <v>226</v>
      </c>
      <c r="AC222" s="51">
        <f t="shared" si="82"/>
        <v>3.9700000000000006</v>
      </c>
      <c r="AD222" s="53">
        <f t="shared" si="69"/>
        <v>1</v>
      </c>
      <c r="AE222" s="53">
        <f t="shared" si="70"/>
        <v>0</v>
      </c>
      <c r="AF222" s="53">
        <f t="shared" si="71"/>
        <v>0</v>
      </c>
    </row>
    <row r="223" spans="1:32" ht="15" x14ac:dyDescent="0.25">
      <c r="A223" s="1">
        <v>1</v>
      </c>
      <c r="B223" s="54">
        <v>6</v>
      </c>
      <c r="C223" s="59" t="s">
        <v>443</v>
      </c>
      <c r="D223" s="50" t="s">
        <v>359</v>
      </c>
      <c r="E223" s="68" t="s">
        <v>41</v>
      </c>
      <c r="F223" s="68" t="s">
        <v>128</v>
      </c>
      <c r="G223" s="89">
        <v>223</v>
      </c>
      <c r="H223" s="89">
        <v>224</v>
      </c>
      <c r="I223" s="63">
        <v>267.79300000000001</v>
      </c>
      <c r="J223" s="63">
        <v>266.911</v>
      </c>
      <c r="K223" s="63">
        <v>266.64299999999997</v>
      </c>
      <c r="L223" s="63">
        <v>265.76100000000002</v>
      </c>
      <c r="M223" s="87">
        <v>50.16</v>
      </c>
      <c r="N223" s="52">
        <v>150</v>
      </c>
      <c r="O223" s="52">
        <f t="shared" si="72"/>
        <v>1.1500000000000341</v>
      </c>
      <c r="P223" s="52">
        <f t="shared" si="73"/>
        <v>1.1500000000000057</v>
      </c>
      <c r="Q223" s="51">
        <f t="shared" si="74"/>
        <v>0.75</v>
      </c>
      <c r="R223" s="51">
        <f t="shared" si="75"/>
        <v>12.281048999999999</v>
      </c>
      <c r="S223" s="51">
        <f t="shared" si="76"/>
        <v>43.263000000000211</v>
      </c>
      <c r="T223" s="51">
        <f t="shared" si="77"/>
        <v>0</v>
      </c>
      <c r="U223" s="51">
        <f t="shared" si="78"/>
        <v>0</v>
      </c>
      <c r="V223" s="51">
        <f t="shared" si="79"/>
        <v>0</v>
      </c>
      <c r="W223" s="51">
        <f t="shared" si="80"/>
        <v>42.377049000000213</v>
      </c>
      <c r="X223" s="55">
        <f t="shared" si="83"/>
        <v>0</v>
      </c>
      <c r="Y223" s="55">
        <f t="shared" si="84"/>
        <v>0</v>
      </c>
      <c r="Z223" s="55">
        <f t="shared" si="85"/>
        <v>0</v>
      </c>
      <c r="AA223" s="51">
        <f t="shared" si="81"/>
        <v>62.699999999999996</v>
      </c>
      <c r="AB223" s="56" t="s">
        <v>226</v>
      </c>
      <c r="AC223" s="51">
        <f t="shared" si="82"/>
        <v>2.508</v>
      </c>
      <c r="AD223" s="53">
        <f t="shared" si="69"/>
        <v>0</v>
      </c>
      <c r="AE223" s="53">
        <f t="shared" si="70"/>
        <v>0</v>
      </c>
      <c r="AF223" s="53">
        <f t="shared" si="71"/>
        <v>1</v>
      </c>
    </row>
    <row r="224" spans="1:32" ht="15" x14ac:dyDescent="0.25">
      <c r="A224" s="1">
        <v>1</v>
      </c>
      <c r="B224" s="54">
        <v>6</v>
      </c>
      <c r="C224" s="59" t="s">
        <v>443</v>
      </c>
      <c r="D224" s="50" t="s">
        <v>360</v>
      </c>
      <c r="E224" s="68" t="s">
        <v>128</v>
      </c>
      <c r="F224" s="68" t="s">
        <v>128</v>
      </c>
      <c r="G224" s="89">
        <v>224</v>
      </c>
      <c r="H224" s="89">
        <v>19</v>
      </c>
      <c r="I224" s="63">
        <v>266.911</v>
      </c>
      <c r="J224" s="86">
        <v>266.71499999999997</v>
      </c>
      <c r="K224" s="63">
        <v>265.76100000000002</v>
      </c>
      <c r="L224" s="86">
        <v>265.45999999999998</v>
      </c>
      <c r="M224" s="87">
        <v>60.24</v>
      </c>
      <c r="N224" s="52">
        <v>150</v>
      </c>
      <c r="O224" s="52">
        <f t="shared" si="72"/>
        <v>1.1499999999999773</v>
      </c>
      <c r="P224" s="52">
        <f t="shared" si="73"/>
        <v>1.2024999999999864</v>
      </c>
      <c r="Q224" s="51">
        <f t="shared" si="74"/>
        <v>0.75</v>
      </c>
      <c r="R224" s="51">
        <f t="shared" si="75"/>
        <v>14.749010999999999</v>
      </c>
      <c r="S224" s="51">
        <f t="shared" si="76"/>
        <v>54.328949999999381</v>
      </c>
      <c r="T224" s="51">
        <f t="shared" si="77"/>
        <v>0</v>
      </c>
      <c r="U224" s="51">
        <f t="shared" si="78"/>
        <v>0</v>
      </c>
      <c r="V224" s="51">
        <f t="shared" si="79"/>
        <v>0</v>
      </c>
      <c r="W224" s="51">
        <f t="shared" si="80"/>
        <v>53.264960999999381</v>
      </c>
      <c r="X224" s="55">
        <f t="shared" si="83"/>
        <v>0</v>
      </c>
      <c r="Y224" s="55">
        <f t="shared" si="84"/>
        <v>0</v>
      </c>
      <c r="Z224" s="55">
        <f t="shared" si="85"/>
        <v>0</v>
      </c>
      <c r="AA224" s="51">
        <f t="shared" si="81"/>
        <v>75.3</v>
      </c>
      <c r="AB224" s="56" t="s">
        <v>226</v>
      </c>
      <c r="AC224" s="51">
        <f t="shared" si="82"/>
        <v>3.0120000000000005</v>
      </c>
      <c r="AD224" s="53">
        <f t="shared" si="69"/>
        <v>1</v>
      </c>
      <c r="AE224" s="53">
        <f t="shared" si="70"/>
        <v>0</v>
      </c>
      <c r="AF224" s="53">
        <f t="shared" si="71"/>
        <v>0</v>
      </c>
    </row>
    <row r="225" spans="1:32" ht="15" x14ac:dyDescent="0.25">
      <c r="A225" s="1">
        <v>1</v>
      </c>
      <c r="B225" s="54">
        <v>6</v>
      </c>
      <c r="C225" s="59" t="s">
        <v>418</v>
      </c>
      <c r="D225" s="50" t="s">
        <v>361</v>
      </c>
      <c r="E225" s="68" t="s">
        <v>41</v>
      </c>
      <c r="F225" s="68" t="s">
        <v>128</v>
      </c>
      <c r="G225" s="89">
        <v>225</v>
      </c>
      <c r="H225" s="89">
        <v>226</v>
      </c>
      <c r="I225" s="63">
        <v>267.92200000000003</v>
      </c>
      <c r="J225" s="63">
        <v>267.66699999999997</v>
      </c>
      <c r="K225" s="63">
        <v>266.77199999999999</v>
      </c>
      <c r="L225" s="63">
        <v>266.42399999999998</v>
      </c>
      <c r="M225" s="87">
        <v>69.63</v>
      </c>
      <c r="N225" s="52">
        <v>150</v>
      </c>
      <c r="O225" s="52">
        <f t="shared" si="72"/>
        <v>1.1500000000000341</v>
      </c>
      <c r="P225" s="52">
        <f t="shared" si="73"/>
        <v>1.1965000000000146</v>
      </c>
      <c r="Q225" s="51">
        <f t="shared" si="74"/>
        <v>0.75</v>
      </c>
      <c r="R225" s="51">
        <f t="shared" si="75"/>
        <v>17.048035124999998</v>
      </c>
      <c r="S225" s="51">
        <f t="shared" si="76"/>
        <v>62.484221250000758</v>
      </c>
      <c r="T225" s="51">
        <f t="shared" si="77"/>
        <v>0</v>
      </c>
      <c r="U225" s="51">
        <f t="shared" si="78"/>
        <v>0</v>
      </c>
      <c r="V225" s="51">
        <f t="shared" si="79"/>
        <v>0</v>
      </c>
      <c r="W225" s="51">
        <f t="shared" si="80"/>
        <v>61.254381375000754</v>
      </c>
      <c r="X225" s="55">
        <f t="shared" si="83"/>
        <v>0</v>
      </c>
      <c r="Y225" s="55">
        <f t="shared" si="84"/>
        <v>0</v>
      </c>
      <c r="Z225" s="55">
        <f t="shared" si="85"/>
        <v>0</v>
      </c>
      <c r="AA225" s="51">
        <f t="shared" si="81"/>
        <v>87.037499999999994</v>
      </c>
      <c r="AB225" s="56" t="s">
        <v>226</v>
      </c>
      <c r="AC225" s="51">
        <f t="shared" si="82"/>
        <v>3.4815</v>
      </c>
      <c r="AD225" s="53">
        <f t="shared" si="69"/>
        <v>0</v>
      </c>
      <c r="AE225" s="53">
        <f t="shared" si="70"/>
        <v>0</v>
      </c>
      <c r="AF225" s="53">
        <f t="shared" si="71"/>
        <v>1</v>
      </c>
    </row>
    <row r="226" spans="1:32" ht="15" x14ac:dyDescent="0.25">
      <c r="A226" s="1">
        <v>1</v>
      </c>
      <c r="B226" s="54">
        <v>6</v>
      </c>
      <c r="C226" s="59" t="s">
        <v>418</v>
      </c>
      <c r="D226" s="50" t="s">
        <v>362</v>
      </c>
      <c r="E226" s="68" t="s">
        <v>128</v>
      </c>
      <c r="F226" s="68" t="s">
        <v>21</v>
      </c>
      <c r="G226" s="89">
        <v>226</v>
      </c>
      <c r="H226" s="89">
        <v>17</v>
      </c>
      <c r="I226" s="63">
        <v>267.66699999999997</v>
      </c>
      <c r="J226" s="63">
        <v>268.38799999999998</v>
      </c>
      <c r="K226" s="63">
        <v>266.42399999999998</v>
      </c>
      <c r="L226" s="63">
        <v>267.238</v>
      </c>
      <c r="M226" s="87">
        <v>80.8</v>
      </c>
      <c r="N226" s="52">
        <v>150</v>
      </c>
      <c r="O226" s="52">
        <f t="shared" si="72"/>
        <v>1.242999999999995</v>
      </c>
      <c r="P226" s="52">
        <f t="shared" si="73"/>
        <v>1.1964999999999861</v>
      </c>
      <c r="Q226" s="51">
        <f t="shared" si="74"/>
        <v>0.75</v>
      </c>
      <c r="R226" s="51">
        <f t="shared" si="75"/>
        <v>19.782869999999999</v>
      </c>
      <c r="S226" s="51">
        <f t="shared" si="76"/>
        <v>72.507899999999154</v>
      </c>
      <c r="T226" s="51">
        <f t="shared" si="77"/>
        <v>0</v>
      </c>
      <c r="U226" s="51">
        <f t="shared" si="78"/>
        <v>0</v>
      </c>
      <c r="V226" s="51">
        <f t="shared" si="79"/>
        <v>0</v>
      </c>
      <c r="W226" s="51">
        <f t="shared" si="80"/>
        <v>71.080769999999148</v>
      </c>
      <c r="X226" s="55">
        <f t="shared" si="83"/>
        <v>0</v>
      </c>
      <c r="Y226" s="55">
        <f t="shared" si="84"/>
        <v>0</v>
      </c>
      <c r="Z226" s="55">
        <f t="shared" si="85"/>
        <v>0</v>
      </c>
      <c r="AA226" s="51">
        <f t="shared" si="81"/>
        <v>101</v>
      </c>
      <c r="AB226" s="56" t="s">
        <v>226</v>
      </c>
      <c r="AC226" s="51">
        <f t="shared" si="82"/>
        <v>4.04</v>
      </c>
      <c r="AD226" s="53">
        <f t="shared" si="69"/>
        <v>1</v>
      </c>
      <c r="AE226" s="53">
        <f t="shared" si="70"/>
        <v>0</v>
      </c>
      <c r="AF226" s="53">
        <f t="shared" si="71"/>
        <v>0</v>
      </c>
    </row>
    <row r="227" spans="1:32" ht="15" x14ac:dyDescent="0.25">
      <c r="A227" s="1">
        <v>1</v>
      </c>
      <c r="B227" s="54">
        <v>6</v>
      </c>
      <c r="C227" s="59" t="s">
        <v>406</v>
      </c>
      <c r="D227" s="50" t="s">
        <v>363</v>
      </c>
      <c r="E227" s="68" t="s">
        <v>41</v>
      </c>
      <c r="F227" s="68" t="s">
        <v>128</v>
      </c>
      <c r="G227" s="89">
        <v>227</v>
      </c>
      <c r="H227" s="89">
        <v>228</v>
      </c>
      <c r="I227" s="63">
        <v>268.38799999999998</v>
      </c>
      <c r="J227" s="63">
        <v>268.40899999999999</v>
      </c>
      <c r="K227" s="63">
        <v>267.238</v>
      </c>
      <c r="L227" s="63">
        <v>266.92200000000003</v>
      </c>
      <c r="M227" s="87">
        <v>63.18</v>
      </c>
      <c r="N227" s="52">
        <v>150</v>
      </c>
      <c r="O227" s="52">
        <f t="shared" si="72"/>
        <v>1.1499999999999773</v>
      </c>
      <c r="P227" s="52">
        <f t="shared" si="73"/>
        <v>1.3184999999999718</v>
      </c>
      <c r="Q227" s="51">
        <f t="shared" si="74"/>
        <v>0.75</v>
      </c>
      <c r="R227" s="51">
        <f t="shared" si="75"/>
        <v>15.468833249999999</v>
      </c>
      <c r="S227" s="51">
        <f t="shared" si="76"/>
        <v>62.477122499998664</v>
      </c>
      <c r="T227" s="51">
        <f t="shared" si="77"/>
        <v>0</v>
      </c>
      <c r="U227" s="51">
        <f t="shared" si="78"/>
        <v>0</v>
      </c>
      <c r="V227" s="51">
        <f t="shared" si="79"/>
        <v>0</v>
      </c>
      <c r="W227" s="51">
        <f t="shared" si="80"/>
        <v>61.361205749998668</v>
      </c>
      <c r="X227" s="55">
        <f t="shared" si="83"/>
        <v>166.60565999999645</v>
      </c>
      <c r="Y227" s="55">
        <f t="shared" si="84"/>
        <v>0</v>
      </c>
      <c r="Z227" s="55">
        <f t="shared" si="85"/>
        <v>0</v>
      </c>
      <c r="AA227" s="51">
        <f t="shared" si="81"/>
        <v>78.974999999999994</v>
      </c>
      <c r="AB227" s="56" t="s">
        <v>226</v>
      </c>
      <c r="AC227" s="51">
        <f t="shared" si="82"/>
        <v>3.1590000000000003</v>
      </c>
      <c r="AD227" s="53">
        <f t="shared" si="69"/>
        <v>0</v>
      </c>
      <c r="AE227" s="53">
        <f t="shared" si="70"/>
        <v>0</v>
      </c>
      <c r="AF227" s="53">
        <f t="shared" si="71"/>
        <v>1</v>
      </c>
    </row>
    <row r="228" spans="1:32" ht="15" x14ac:dyDescent="0.25">
      <c r="A228" s="1">
        <v>1</v>
      </c>
      <c r="B228" s="54">
        <v>6</v>
      </c>
      <c r="C228" s="59" t="s">
        <v>406</v>
      </c>
      <c r="D228" s="50" t="s">
        <v>364</v>
      </c>
      <c r="E228" s="68" t="s">
        <v>128</v>
      </c>
      <c r="F228" s="68" t="s">
        <v>21</v>
      </c>
      <c r="G228" s="89">
        <v>228</v>
      </c>
      <c r="H228" s="89">
        <v>16</v>
      </c>
      <c r="I228" s="63">
        <v>268.40899999999999</v>
      </c>
      <c r="J228" s="86">
        <v>267.76</v>
      </c>
      <c r="K228" s="63">
        <v>266.92200000000003</v>
      </c>
      <c r="L228" s="86">
        <v>266.495</v>
      </c>
      <c r="M228" s="87">
        <v>85.35</v>
      </c>
      <c r="N228" s="52">
        <v>150</v>
      </c>
      <c r="O228" s="52">
        <f t="shared" si="72"/>
        <v>1.4869999999999663</v>
      </c>
      <c r="P228" s="52">
        <f t="shared" si="73"/>
        <v>1.3759999999999764</v>
      </c>
      <c r="Q228" s="51">
        <f t="shared" si="74"/>
        <v>0.75</v>
      </c>
      <c r="R228" s="51">
        <f t="shared" si="75"/>
        <v>20.896880624999998</v>
      </c>
      <c r="S228" s="51">
        <f t="shared" si="76"/>
        <v>88.081199999998475</v>
      </c>
      <c r="T228" s="51">
        <f t="shared" si="77"/>
        <v>0</v>
      </c>
      <c r="U228" s="51">
        <f t="shared" si="78"/>
        <v>0</v>
      </c>
      <c r="V228" s="51">
        <f t="shared" si="79"/>
        <v>0</v>
      </c>
      <c r="W228" s="51">
        <f t="shared" si="80"/>
        <v>86.573705624998482</v>
      </c>
      <c r="X228" s="55">
        <f t="shared" si="83"/>
        <v>234.88319999999595</v>
      </c>
      <c r="Y228" s="55">
        <f t="shared" si="84"/>
        <v>0</v>
      </c>
      <c r="Z228" s="55">
        <f t="shared" si="85"/>
        <v>0</v>
      </c>
      <c r="AA228" s="51">
        <f t="shared" si="81"/>
        <v>106.6875</v>
      </c>
      <c r="AB228" s="56" t="s">
        <v>226</v>
      </c>
      <c r="AC228" s="51">
        <f t="shared" si="82"/>
        <v>4.2675000000000001</v>
      </c>
      <c r="AD228" s="53">
        <f t="shared" si="69"/>
        <v>1</v>
      </c>
      <c r="AE228" s="53">
        <f t="shared" si="70"/>
        <v>0</v>
      </c>
      <c r="AF228" s="53">
        <f t="shared" si="71"/>
        <v>0</v>
      </c>
    </row>
    <row r="229" spans="1:32" ht="15" x14ac:dyDescent="0.25">
      <c r="A229" s="1">
        <v>1</v>
      </c>
      <c r="B229" s="54">
        <v>6</v>
      </c>
      <c r="C229" s="59" t="s">
        <v>420</v>
      </c>
      <c r="D229" s="50" t="s">
        <v>365</v>
      </c>
      <c r="E229" s="68" t="s">
        <v>41</v>
      </c>
      <c r="F229" s="68" t="s">
        <v>21</v>
      </c>
      <c r="G229" s="89">
        <v>229</v>
      </c>
      <c r="H229" s="89">
        <v>230</v>
      </c>
      <c r="I229" s="63">
        <v>268.81599999999997</v>
      </c>
      <c r="J229" s="63">
        <v>268.93</v>
      </c>
      <c r="K229" s="63">
        <v>267.666</v>
      </c>
      <c r="L229" s="63">
        <v>267.31799999999998</v>
      </c>
      <c r="M229" s="87">
        <v>69.53</v>
      </c>
      <c r="N229" s="52">
        <v>150</v>
      </c>
      <c r="O229" s="52">
        <f t="shared" si="72"/>
        <v>1.1499999999999773</v>
      </c>
      <c r="P229" s="52">
        <f t="shared" si="73"/>
        <v>1.3810000000000002</v>
      </c>
      <c r="Q229" s="51">
        <f t="shared" si="74"/>
        <v>0.75</v>
      </c>
      <c r="R229" s="51">
        <f t="shared" si="75"/>
        <v>17.023551375</v>
      </c>
      <c r="S229" s="51">
        <f t="shared" si="76"/>
        <v>72.015697500000016</v>
      </c>
      <c r="T229" s="51">
        <f t="shared" si="77"/>
        <v>0</v>
      </c>
      <c r="U229" s="51">
        <f t="shared" si="78"/>
        <v>0</v>
      </c>
      <c r="V229" s="51">
        <f t="shared" si="79"/>
        <v>0</v>
      </c>
      <c r="W229" s="51">
        <f t="shared" si="80"/>
        <v>70.787623875000023</v>
      </c>
      <c r="X229" s="55">
        <f t="shared" si="83"/>
        <v>192.04186000000004</v>
      </c>
      <c r="Y229" s="55">
        <f t="shared" si="84"/>
        <v>0</v>
      </c>
      <c r="Z229" s="55">
        <f t="shared" si="85"/>
        <v>0</v>
      </c>
      <c r="AA229" s="51">
        <f t="shared" si="81"/>
        <v>86.912499999999994</v>
      </c>
      <c r="AB229" s="56" t="s">
        <v>226</v>
      </c>
      <c r="AC229" s="51">
        <f t="shared" si="82"/>
        <v>3.4765000000000001</v>
      </c>
      <c r="AD229" s="53">
        <f t="shared" si="69"/>
        <v>0</v>
      </c>
      <c r="AE229" s="53">
        <f t="shared" si="70"/>
        <v>0</v>
      </c>
      <c r="AF229" s="53">
        <f t="shared" si="71"/>
        <v>1</v>
      </c>
    </row>
    <row r="230" spans="1:32" ht="15" x14ac:dyDescent="0.25">
      <c r="A230" s="1">
        <v>1</v>
      </c>
      <c r="B230" s="54">
        <v>6</v>
      </c>
      <c r="C230" s="59" t="s">
        <v>420</v>
      </c>
      <c r="D230" s="50" t="s">
        <v>366</v>
      </c>
      <c r="E230" s="68" t="s">
        <v>21</v>
      </c>
      <c r="F230" s="68" t="s">
        <v>21</v>
      </c>
      <c r="G230" s="89">
        <v>230</v>
      </c>
      <c r="H230" s="89">
        <v>231</v>
      </c>
      <c r="I230" s="63">
        <v>268.93</v>
      </c>
      <c r="J230" s="63">
        <v>268.60000000000002</v>
      </c>
      <c r="K230" s="63">
        <v>267.31799999999998</v>
      </c>
      <c r="L230" s="63">
        <v>266.90300000000002</v>
      </c>
      <c r="M230" s="87">
        <v>83.02</v>
      </c>
      <c r="N230" s="52">
        <v>150</v>
      </c>
      <c r="O230" s="52">
        <f t="shared" si="72"/>
        <v>1.6120000000000232</v>
      </c>
      <c r="P230" s="52">
        <f t="shared" si="73"/>
        <v>1.654500000000013</v>
      </c>
      <c r="Q230" s="51">
        <f t="shared" si="74"/>
        <v>0.85</v>
      </c>
      <c r="R230" s="51">
        <f t="shared" si="75"/>
        <v>23.232109249999997</v>
      </c>
      <c r="S230" s="51">
        <f t="shared" si="76"/>
        <v>105.85049999999998</v>
      </c>
      <c r="T230" s="51">
        <f t="shared" si="77"/>
        <v>10.902601500000914</v>
      </c>
      <c r="U230" s="51">
        <f t="shared" si="78"/>
        <v>0</v>
      </c>
      <c r="V230" s="51">
        <f t="shared" si="79"/>
        <v>0</v>
      </c>
      <c r="W230" s="51">
        <f t="shared" si="80"/>
        <v>115.28676075000089</v>
      </c>
      <c r="X230" s="55">
        <f t="shared" si="83"/>
        <v>0</v>
      </c>
      <c r="Y230" s="55">
        <f t="shared" si="84"/>
        <v>274.71318000000213</v>
      </c>
      <c r="Z230" s="55">
        <f t="shared" si="85"/>
        <v>0</v>
      </c>
      <c r="AA230" s="51">
        <f t="shared" si="81"/>
        <v>112.077</v>
      </c>
      <c r="AB230" s="56" t="s">
        <v>226</v>
      </c>
      <c r="AC230" s="51">
        <f t="shared" si="82"/>
        <v>4.1509999999999998</v>
      </c>
      <c r="AD230" s="53">
        <f t="shared" si="69"/>
        <v>1</v>
      </c>
      <c r="AE230" s="53">
        <f t="shared" si="70"/>
        <v>0</v>
      </c>
      <c r="AF230" s="53">
        <f t="shared" si="71"/>
        <v>0</v>
      </c>
    </row>
    <row r="231" spans="1:32" ht="15" x14ac:dyDescent="0.25">
      <c r="A231" s="1">
        <v>1</v>
      </c>
      <c r="B231" s="54">
        <v>6</v>
      </c>
      <c r="C231" s="59" t="s">
        <v>448</v>
      </c>
      <c r="D231" s="50" t="s">
        <v>367</v>
      </c>
      <c r="E231" s="68" t="s">
        <v>128</v>
      </c>
      <c r="F231" s="68" t="s">
        <v>21</v>
      </c>
      <c r="G231" s="89">
        <v>231</v>
      </c>
      <c r="H231" s="89">
        <v>232</v>
      </c>
      <c r="I231" s="63">
        <v>268.60000000000002</v>
      </c>
      <c r="J231" s="63">
        <v>268.30200000000002</v>
      </c>
      <c r="K231" s="63">
        <v>266.90300000000002</v>
      </c>
      <c r="L231" s="63">
        <v>266.661</v>
      </c>
      <c r="M231" s="87">
        <v>48.5</v>
      </c>
      <c r="N231" s="52">
        <v>150</v>
      </c>
      <c r="O231" s="52">
        <f t="shared" si="72"/>
        <v>1.7470000000000028</v>
      </c>
      <c r="P231" s="52">
        <f t="shared" si="73"/>
        <v>1.7190000000000112</v>
      </c>
      <c r="Q231" s="51">
        <f t="shared" si="74"/>
        <v>0.85</v>
      </c>
      <c r="R231" s="51">
        <f t="shared" si="75"/>
        <v>13.57211875</v>
      </c>
      <c r="S231" s="51">
        <f t="shared" si="76"/>
        <v>61.837500000000006</v>
      </c>
      <c r="T231" s="51">
        <f t="shared" si="77"/>
        <v>9.0282750000004608</v>
      </c>
      <c r="U231" s="51">
        <f t="shared" si="78"/>
        <v>0</v>
      </c>
      <c r="V231" s="51">
        <f t="shared" si="79"/>
        <v>0</v>
      </c>
      <c r="W231" s="51">
        <f t="shared" si="80"/>
        <v>70.009143750000462</v>
      </c>
      <c r="X231" s="55">
        <f t="shared" si="83"/>
        <v>0</v>
      </c>
      <c r="Y231" s="55">
        <f t="shared" si="84"/>
        <v>166.74300000000108</v>
      </c>
      <c r="Z231" s="55">
        <f t="shared" si="85"/>
        <v>0</v>
      </c>
      <c r="AA231" s="51">
        <f t="shared" si="81"/>
        <v>65.475000000000009</v>
      </c>
      <c r="AB231" s="56" t="s">
        <v>158</v>
      </c>
      <c r="AC231" s="51">
        <f t="shared" si="82"/>
        <v>2.4250000000000003</v>
      </c>
      <c r="AD231" s="53">
        <f t="shared" si="69"/>
        <v>1</v>
      </c>
      <c r="AE231" s="53">
        <f t="shared" si="70"/>
        <v>0</v>
      </c>
      <c r="AF231" s="53">
        <f t="shared" si="71"/>
        <v>0</v>
      </c>
    </row>
    <row r="232" spans="1:32" ht="15" x14ac:dyDescent="0.25">
      <c r="A232" s="1">
        <v>1</v>
      </c>
      <c r="B232" s="54">
        <v>6</v>
      </c>
      <c r="C232" s="59" t="s">
        <v>448</v>
      </c>
      <c r="D232" s="50" t="s">
        <v>368</v>
      </c>
      <c r="E232" s="68" t="s">
        <v>21</v>
      </c>
      <c r="F232" s="68" t="s">
        <v>128</v>
      </c>
      <c r="G232" s="89">
        <v>232</v>
      </c>
      <c r="H232" s="89">
        <v>233</v>
      </c>
      <c r="I232" s="63">
        <v>268.30200000000002</v>
      </c>
      <c r="J232" s="63">
        <v>267.245</v>
      </c>
      <c r="K232" s="63">
        <v>266.661</v>
      </c>
      <c r="L232" s="63">
        <v>266.09500000000003</v>
      </c>
      <c r="M232" s="87">
        <v>56.04</v>
      </c>
      <c r="N232" s="52">
        <v>150</v>
      </c>
      <c r="O232" s="52">
        <f t="shared" si="72"/>
        <v>1.6910000000000196</v>
      </c>
      <c r="P232" s="52">
        <f t="shared" si="73"/>
        <v>1.4454999999999985</v>
      </c>
      <c r="Q232" s="51">
        <f t="shared" si="74"/>
        <v>0.75</v>
      </c>
      <c r="R232" s="51">
        <f t="shared" si="75"/>
        <v>13.720693499999999</v>
      </c>
      <c r="S232" s="51">
        <f t="shared" si="76"/>
        <v>60.754364999999936</v>
      </c>
      <c r="T232" s="51">
        <f t="shared" si="77"/>
        <v>0</v>
      </c>
      <c r="U232" s="51">
        <f t="shared" si="78"/>
        <v>0</v>
      </c>
      <c r="V232" s="51">
        <f t="shared" si="79"/>
        <v>0</v>
      </c>
      <c r="W232" s="51">
        <f t="shared" si="80"/>
        <v>59.764558499999936</v>
      </c>
      <c r="X232" s="55">
        <f t="shared" si="83"/>
        <v>162.01163999999983</v>
      </c>
      <c r="Y232" s="55">
        <f t="shared" si="84"/>
        <v>0</v>
      </c>
      <c r="Z232" s="55">
        <f t="shared" si="85"/>
        <v>0</v>
      </c>
      <c r="AA232" s="51">
        <f t="shared" si="81"/>
        <v>70.05</v>
      </c>
      <c r="AB232" s="56" t="s">
        <v>158</v>
      </c>
      <c r="AC232" s="51">
        <f t="shared" si="82"/>
        <v>2.802</v>
      </c>
      <c r="AD232" s="53">
        <f t="shared" si="69"/>
        <v>1</v>
      </c>
      <c r="AE232" s="53">
        <f t="shared" si="70"/>
        <v>0</v>
      </c>
      <c r="AF232" s="53">
        <f t="shared" si="71"/>
        <v>0</v>
      </c>
    </row>
    <row r="233" spans="1:32" ht="15" x14ac:dyDescent="0.25">
      <c r="A233" s="1">
        <v>1</v>
      </c>
      <c r="B233" s="54">
        <v>6</v>
      </c>
      <c r="C233" s="59" t="s">
        <v>448</v>
      </c>
      <c r="D233" s="50" t="s">
        <v>369</v>
      </c>
      <c r="E233" s="68" t="s">
        <v>128</v>
      </c>
      <c r="F233" s="68" t="s">
        <v>21</v>
      </c>
      <c r="G233" s="89">
        <v>233</v>
      </c>
      <c r="H233" s="89">
        <v>234</v>
      </c>
      <c r="I233" s="63">
        <v>267.245</v>
      </c>
      <c r="J233" s="63">
        <v>267.46199999999999</v>
      </c>
      <c r="K233" s="63">
        <v>266.09500000000003</v>
      </c>
      <c r="L233" s="63">
        <v>265.83</v>
      </c>
      <c r="M233" s="87">
        <v>53.07</v>
      </c>
      <c r="N233" s="52">
        <v>150</v>
      </c>
      <c r="O233" s="52">
        <f t="shared" si="72"/>
        <v>1.1999999999999773</v>
      </c>
      <c r="P233" s="52">
        <f t="shared" si="73"/>
        <v>1.4409999999999912</v>
      </c>
      <c r="Q233" s="51">
        <f t="shared" si="74"/>
        <v>0.75</v>
      </c>
      <c r="R233" s="51">
        <f t="shared" si="75"/>
        <v>12.993526124999999</v>
      </c>
      <c r="S233" s="51">
        <f t="shared" si="76"/>
        <v>57.355402499999649</v>
      </c>
      <c r="T233" s="51">
        <f t="shared" si="77"/>
        <v>0</v>
      </c>
      <c r="U233" s="51">
        <f t="shared" si="78"/>
        <v>0</v>
      </c>
      <c r="V233" s="51">
        <f t="shared" si="79"/>
        <v>0</v>
      </c>
      <c r="W233" s="51">
        <f t="shared" si="80"/>
        <v>56.418053624999651</v>
      </c>
      <c r="X233" s="55">
        <f t="shared" si="83"/>
        <v>152.94773999999907</v>
      </c>
      <c r="Y233" s="55">
        <f t="shared" si="84"/>
        <v>0</v>
      </c>
      <c r="Z233" s="55">
        <f t="shared" si="85"/>
        <v>0</v>
      </c>
      <c r="AA233" s="51">
        <f t="shared" si="81"/>
        <v>66.337500000000006</v>
      </c>
      <c r="AB233" s="56" t="s">
        <v>158</v>
      </c>
      <c r="AC233" s="51">
        <f t="shared" si="82"/>
        <v>2.6535000000000002</v>
      </c>
      <c r="AD233" s="53">
        <f t="shared" si="69"/>
        <v>1</v>
      </c>
      <c r="AE233" s="53">
        <f t="shared" si="70"/>
        <v>0</v>
      </c>
      <c r="AF233" s="53">
        <f t="shared" si="71"/>
        <v>0</v>
      </c>
    </row>
    <row r="234" spans="1:32" ht="15" x14ac:dyDescent="0.25">
      <c r="A234" s="1">
        <v>1</v>
      </c>
      <c r="B234" s="54">
        <v>6</v>
      </c>
      <c r="C234" s="59" t="s">
        <v>448</v>
      </c>
      <c r="D234" s="50" t="s">
        <v>370</v>
      </c>
      <c r="E234" s="68" t="s">
        <v>21</v>
      </c>
      <c r="F234" s="68" t="s">
        <v>21</v>
      </c>
      <c r="G234" s="89">
        <v>234</v>
      </c>
      <c r="H234" s="89">
        <v>235</v>
      </c>
      <c r="I234" s="63">
        <v>267.46199999999999</v>
      </c>
      <c r="J234" s="63">
        <v>267.19</v>
      </c>
      <c r="K234" s="63">
        <v>265.83</v>
      </c>
      <c r="L234" s="63">
        <v>265.54199999999997</v>
      </c>
      <c r="M234" s="87">
        <v>57.52</v>
      </c>
      <c r="N234" s="52">
        <v>150</v>
      </c>
      <c r="O234" s="52">
        <f t="shared" si="72"/>
        <v>1.682000000000005</v>
      </c>
      <c r="P234" s="52">
        <f t="shared" si="73"/>
        <v>1.6900000000000148</v>
      </c>
      <c r="Q234" s="51">
        <f t="shared" si="74"/>
        <v>0.85</v>
      </c>
      <c r="R234" s="51">
        <f t="shared" si="75"/>
        <v>16.096253000000001</v>
      </c>
      <c r="S234" s="51">
        <f t="shared" si="76"/>
        <v>73.338000000000008</v>
      </c>
      <c r="T234" s="51">
        <f t="shared" si="77"/>
        <v>9.2894800000007258</v>
      </c>
      <c r="U234" s="51">
        <f t="shared" si="78"/>
        <v>0</v>
      </c>
      <c r="V234" s="51">
        <f t="shared" si="79"/>
        <v>0</v>
      </c>
      <c r="W234" s="51">
        <f t="shared" si="80"/>
        <v>81.611533000000733</v>
      </c>
      <c r="X234" s="55">
        <f t="shared" si="83"/>
        <v>0</v>
      </c>
      <c r="Y234" s="55">
        <f t="shared" si="84"/>
        <v>194.41760000000173</v>
      </c>
      <c r="Z234" s="55">
        <f t="shared" si="85"/>
        <v>0</v>
      </c>
      <c r="AA234" s="51">
        <f t="shared" si="81"/>
        <v>77.652000000000015</v>
      </c>
      <c r="AB234" s="56" t="s">
        <v>158</v>
      </c>
      <c r="AC234" s="51">
        <f t="shared" si="82"/>
        <v>2.8760000000000003</v>
      </c>
      <c r="AD234" s="53">
        <f t="shared" si="69"/>
        <v>1</v>
      </c>
      <c r="AE234" s="53">
        <f t="shared" si="70"/>
        <v>0</v>
      </c>
      <c r="AF234" s="53">
        <f t="shared" si="71"/>
        <v>0</v>
      </c>
    </row>
    <row r="235" spans="1:32" ht="15" x14ac:dyDescent="0.25">
      <c r="A235" s="1">
        <v>1</v>
      </c>
      <c r="B235" s="54">
        <v>6</v>
      </c>
      <c r="C235" s="59" t="s">
        <v>448</v>
      </c>
      <c r="D235" s="50" t="s">
        <v>371</v>
      </c>
      <c r="E235" s="68" t="s">
        <v>21</v>
      </c>
      <c r="F235" s="68" t="s">
        <v>21</v>
      </c>
      <c r="G235" s="89">
        <v>235</v>
      </c>
      <c r="H235" s="89">
        <v>236</v>
      </c>
      <c r="I235" s="63">
        <v>267.19</v>
      </c>
      <c r="J235" s="63">
        <v>266.87200000000001</v>
      </c>
      <c r="K235" s="63">
        <v>265.54199999999997</v>
      </c>
      <c r="L235" s="63">
        <v>265.16399999999999</v>
      </c>
      <c r="M235" s="87">
        <v>75.66</v>
      </c>
      <c r="N235" s="52">
        <v>150</v>
      </c>
      <c r="O235" s="52">
        <f t="shared" si="72"/>
        <v>1.6980000000000246</v>
      </c>
      <c r="P235" s="52">
        <f t="shared" si="73"/>
        <v>1.7280000000000257</v>
      </c>
      <c r="Q235" s="51">
        <f t="shared" si="74"/>
        <v>0.85</v>
      </c>
      <c r="R235" s="51">
        <f t="shared" si="75"/>
        <v>21.17250525</v>
      </c>
      <c r="S235" s="51">
        <f t="shared" si="76"/>
        <v>96.466499999999996</v>
      </c>
      <c r="T235" s="51">
        <f t="shared" si="77"/>
        <v>14.662908000001654</v>
      </c>
      <c r="U235" s="51">
        <f t="shared" si="78"/>
        <v>0</v>
      </c>
      <c r="V235" s="51">
        <f t="shared" si="79"/>
        <v>0</v>
      </c>
      <c r="W235" s="51">
        <f t="shared" si="80"/>
        <v>109.79306325000165</v>
      </c>
      <c r="X235" s="55">
        <f t="shared" si="83"/>
        <v>0</v>
      </c>
      <c r="Y235" s="55">
        <f t="shared" si="84"/>
        <v>261.4809600000039</v>
      </c>
      <c r="Z235" s="55">
        <f t="shared" si="85"/>
        <v>0</v>
      </c>
      <c r="AA235" s="51">
        <f t="shared" si="81"/>
        <v>102.14100000000001</v>
      </c>
      <c r="AB235" s="56" t="s">
        <v>158</v>
      </c>
      <c r="AC235" s="51">
        <f t="shared" si="82"/>
        <v>3.7829999999999999</v>
      </c>
      <c r="AD235" s="53">
        <f t="shared" si="69"/>
        <v>1</v>
      </c>
      <c r="AE235" s="53">
        <f t="shared" si="70"/>
        <v>0</v>
      </c>
      <c r="AF235" s="53">
        <f t="shared" si="71"/>
        <v>0</v>
      </c>
    </row>
    <row r="236" spans="1:32" ht="15" x14ac:dyDescent="0.25">
      <c r="A236" s="1">
        <v>1</v>
      </c>
      <c r="B236" s="54">
        <v>6</v>
      </c>
      <c r="C236" s="59" t="s">
        <v>448</v>
      </c>
      <c r="D236" s="50" t="s">
        <v>372</v>
      </c>
      <c r="E236" s="68" t="s">
        <v>21</v>
      </c>
      <c r="F236" s="68" t="s">
        <v>21</v>
      </c>
      <c r="G236" s="89">
        <v>236</v>
      </c>
      <c r="H236" s="89">
        <v>237</v>
      </c>
      <c r="I236" s="63">
        <v>266.87200000000001</v>
      </c>
      <c r="J236" s="63">
        <v>266.58</v>
      </c>
      <c r="K236" s="63">
        <v>265.16399999999999</v>
      </c>
      <c r="L236" s="63">
        <v>264.81</v>
      </c>
      <c r="M236" s="87">
        <v>70.8</v>
      </c>
      <c r="N236" s="52">
        <v>150</v>
      </c>
      <c r="O236" s="52">
        <f t="shared" si="72"/>
        <v>1.7580000000000269</v>
      </c>
      <c r="P236" s="52">
        <f t="shared" si="73"/>
        <v>1.7890000000000044</v>
      </c>
      <c r="Q236" s="51">
        <f t="shared" si="74"/>
        <v>0.85</v>
      </c>
      <c r="R236" s="51">
        <f t="shared" si="75"/>
        <v>19.812494999999998</v>
      </c>
      <c r="S236" s="51">
        <f t="shared" si="76"/>
        <v>90.269999999999982</v>
      </c>
      <c r="T236" s="51">
        <f t="shared" si="77"/>
        <v>17.392020000000262</v>
      </c>
      <c r="U236" s="51">
        <f t="shared" si="78"/>
        <v>0</v>
      </c>
      <c r="V236" s="51">
        <f t="shared" si="79"/>
        <v>0</v>
      </c>
      <c r="W236" s="51">
        <f t="shared" si="80"/>
        <v>106.41151500000024</v>
      </c>
      <c r="X236" s="55">
        <f t="shared" si="83"/>
        <v>0</v>
      </c>
      <c r="Y236" s="55">
        <f t="shared" si="84"/>
        <v>253.32240000000061</v>
      </c>
      <c r="Z236" s="55">
        <f t="shared" si="85"/>
        <v>0</v>
      </c>
      <c r="AA236" s="51">
        <f t="shared" si="81"/>
        <v>95.58</v>
      </c>
      <c r="AB236" s="56" t="s">
        <v>158</v>
      </c>
      <c r="AC236" s="51">
        <f t="shared" si="82"/>
        <v>3.54</v>
      </c>
      <c r="AD236" s="53">
        <f t="shared" si="69"/>
        <v>1</v>
      </c>
      <c r="AE236" s="53">
        <f t="shared" si="70"/>
        <v>0</v>
      </c>
      <c r="AF236" s="53">
        <f t="shared" si="71"/>
        <v>0</v>
      </c>
    </row>
    <row r="237" spans="1:32" ht="15" x14ac:dyDescent="0.25">
      <c r="A237" s="1">
        <v>1</v>
      </c>
      <c r="B237" s="54">
        <v>6</v>
      </c>
      <c r="C237" s="59" t="s">
        <v>448</v>
      </c>
      <c r="D237" s="50" t="s">
        <v>373</v>
      </c>
      <c r="E237" s="68" t="s">
        <v>21</v>
      </c>
      <c r="F237" s="68" t="s">
        <v>128</v>
      </c>
      <c r="G237" s="89">
        <v>237</v>
      </c>
      <c r="H237" s="89">
        <v>238</v>
      </c>
      <c r="I237" s="63">
        <v>266.58</v>
      </c>
      <c r="J237" s="63">
        <v>265.98500000000001</v>
      </c>
      <c r="K237" s="63">
        <v>264.81</v>
      </c>
      <c r="L237" s="63">
        <v>264.40199999999999</v>
      </c>
      <c r="M237" s="87">
        <v>81.650000000000006</v>
      </c>
      <c r="N237" s="52">
        <v>150</v>
      </c>
      <c r="O237" s="52">
        <f t="shared" si="72"/>
        <v>1.8199999999999819</v>
      </c>
      <c r="P237" s="52">
        <f t="shared" si="73"/>
        <v>1.7265000000000044</v>
      </c>
      <c r="Q237" s="51">
        <f t="shared" si="74"/>
        <v>0.85</v>
      </c>
      <c r="R237" s="51">
        <f t="shared" si="75"/>
        <v>22.848731875000002</v>
      </c>
      <c r="S237" s="51">
        <f t="shared" si="76"/>
        <v>104.10375000000001</v>
      </c>
      <c r="T237" s="51">
        <f t="shared" si="77"/>
        <v>15.719666250000303</v>
      </c>
      <c r="U237" s="51">
        <f t="shared" si="78"/>
        <v>0</v>
      </c>
      <c r="V237" s="51">
        <f t="shared" si="79"/>
        <v>0</v>
      </c>
      <c r="W237" s="51">
        <f t="shared" si="80"/>
        <v>118.38127312500031</v>
      </c>
      <c r="X237" s="55">
        <f t="shared" si="83"/>
        <v>0</v>
      </c>
      <c r="Y237" s="55">
        <f t="shared" si="84"/>
        <v>281.93745000000075</v>
      </c>
      <c r="Z237" s="55">
        <f t="shared" si="85"/>
        <v>0</v>
      </c>
      <c r="AA237" s="51">
        <f t="shared" si="81"/>
        <v>110.22750000000002</v>
      </c>
      <c r="AB237" s="56" t="s">
        <v>158</v>
      </c>
      <c r="AC237" s="51">
        <f t="shared" si="82"/>
        <v>4.0825000000000005</v>
      </c>
      <c r="AD237" s="53">
        <f t="shared" si="69"/>
        <v>1</v>
      </c>
      <c r="AE237" s="53">
        <f t="shared" si="70"/>
        <v>0</v>
      </c>
      <c r="AF237" s="53">
        <f t="shared" si="71"/>
        <v>0</v>
      </c>
    </row>
    <row r="238" spans="1:32" ht="15" x14ac:dyDescent="0.25">
      <c r="A238" s="1">
        <v>1</v>
      </c>
      <c r="B238" s="54">
        <v>6</v>
      </c>
      <c r="C238" s="59" t="s">
        <v>448</v>
      </c>
      <c r="D238" s="50" t="s">
        <v>374</v>
      </c>
      <c r="E238" s="68" t="s">
        <v>128</v>
      </c>
      <c r="F238" s="68" t="s">
        <v>128</v>
      </c>
      <c r="G238" s="89">
        <v>238</v>
      </c>
      <c r="H238" s="89">
        <v>239</v>
      </c>
      <c r="I238" s="63">
        <v>265.98500000000001</v>
      </c>
      <c r="J238" s="63">
        <v>265.495</v>
      </c>
      <c r="K238" s="63">
        <v>264.40199999999999</v>
      </c>
      <c r="L238" s="63">
        <v>264.16699999999997</v>
      </c>
      <c r="M238" s="87">
        <v>46.96</v>
      </c>
      <c r="N238" s="52">
        <v>150</v>
      </c>
      <c r="O238" s="52">
        <f t="shared" si="72"/>
        <v>1.6330000000000269</v>
      </c>
      <c r="P238" s="52">
        <f t="shared" si="73"/>
        <v>1.5055000000000291</v>
      </c>
      <c r="Q238" s="51">
        <f t="shared" si="74"/>
        <v>0.85</v>
      </c>
      <c r="R238" s="51">
        <f t="shared" si="75"/>
        <v>13.141169</v>
      </c>
      <c r="S238" s="51">
        <f t="shared" si="76"/>
        <v>59.873999999999995</v>
      </c>
      <c r="T238" s="51">
        <f t="shared" si="77"/>
        <v>0.21953800000116347</v>
      </c>
      <c r="U238" s="51">
        <f t="shared" si="78"/>
        <v>0</v>
      </c>
      <c r="V238" s="51">
        <f t="shared" si="79"/>
        <v>0</v>
      </c>
      <c r="W238" s="51">
        <f t="shared" si="80"/>
        <v>59.264107000001161</v>
      </c>
      <c r="X238" s="55">
        <f t="shared" si="83"/>
        <v>0</v>
      </c>
      <c r="Y238" s="55">
        <f t="shared" si="84"/>
        <v>0</v>
      </c>
      <c r="Z238" s="55">
        <f t="shared" si="85"/>
        <v>0</v>
      </c>
      <c r="AA238" s="51">
        <f t="shared" si="81"/>
        <v>63.396000000000008</v>
      </c>
      <c r="AB238" s="56" t="s">
        <v>158</v>
      </c>
      <c r="AC238" s="51">
        <f t="shared" si="82"/>
        <v>2.3480000000000003</v>
      </c>
      <c r="AD238" s="53">
        <f t="shared" si="69"/>
        <v>1</v>
      </c>
      <c r="AE238" s="53">
        <f t="shared" si="70"/>
        <v>0</v>
      </c>
      <c r="AF238" s="53">
        <f t="shared" si="71"/>
        <v>0</v>
      </c>
    </row>
    <row r="239" spans="1:32" ht="15" x14ac:dyDescent="0.25">
      <c r="A239" s="1">
        <v>1</v>
      </c>
      <c r="B239" s="54">
        <v>6</v>
      </c>
      <c r="C239" s="59" t="s">
        <v>448</v>
      </c>
      <c r="D239" s="50" t="s">
        <v>375</v>
      </c>
      <c r="E239" s="68" t="s">
        <v>128</v>
      </c>
      <c r="F239" s="68" t="s">
        <v>128</v>
      </c>
      <c r="G239" s="89">
        <v>239</v>
      </c>
      <c r="H239" s="89">
        <v>240</v>
      </c>
      <c r="I239" s="63">
        <v>265.495</v>
      </c>
      <c r="J239" s="63">
        <v>264.62</v>
      </c>
      <c r="K239" s="63">
        <v>264.16699999999997</v>
      </c>
      <c r="L239" s="63">
        <v>263.47000000000003</v>
      </c>
      <c r="M239" s="87">
        <v>59.46</v>
      </c>
      <c r="N239" s="52">
        <v>150</v>
      </c>
      <c r="O239" s="52">
        <f t="shared" si="72"/>
        <v>1.3780000000000314</v>
      </c>
      <c r="P239" s="52">
        <f t="shared" si="73"/>
        <v>1.2890000000000044</v>
      </c>
      <c r="Q239" s="51">
        <f t="shared" si="74"/>
        <v>0.75</v>
      </c>
      <c r="R239" s="51">
        <f t="shared" si="75"/>
        <v>14.55803775</v>
      </c>
      <c r="S239" s="51">
        <f t="shared" si="76"/>
        <v>57.482955000000196</v>
      </c>
      <c r="T239" s="51">
        <f t="shared" si="77"/>
        <v>0</v>
      </c>
      <c r="U239" s="51">
        <f t="shared" si="78"/>
        <v>0</v>
      </c>
      <c r="V239" s="51">
        <f t="shared" si="79"/>
        <v>0</v>
      </c>
      <c r="W239" s="51">
        <f t="shared" si="80"/>
        <v>56.432742750000195</v>
      </c>
      <c r="X239" s="55">
        <f t="shared" si="83"/>
        <v>153.28788000000051</v>
      </c>
      <c r="Y239" s="55">
        <f t="shared" si="84"/>
        <v>0</v>
      </c>
      <c r="Z239" s="55">
        <f t="shared" si="85"/>
        <v>0</v>
      </c>
      <c r="AA239" s="51">
        <f t="shared" si="81"/>
        <v>74.325000000000003</v>
      </c>
      <c r="AB239" s="56" t="s">
        <v>158</v>
      </c>
      <c r="AC239" s="51">
        <f t="shared" si="82"/>
        <v>2.9730000000000003</v>
      </c>
      <c r="AD239" s="53">
        <f t="shared" si="69"/>
        <v>1</v>
      </c>
      <c r="AE239" s="53">
        <f t="shared" si="70"/>
        <v>0</v>
      </c>
      <c r="AF239" s="53">
        <f t="shared" si="71"/>
        <v>0</v>
      </c>
    </row>
    <row r="240" spans="1:32" ht="15" x14ac:dyDescent="0.25">
      <c r="A240" s="1">
        <v>1</v>
      </c>
      <c r="B240" s="54">
        <v>6</v>
      </c>
      <c r="C240" s="59" t="s">
        <v>448</v>
      </c>
      <c r="D240" s="50" t="s">
        <v>376</v>
      </c>
      <c r="E240" s="68" t="s">
        <v>128</v>
      </c>
      <c r="F240" s="68" t="s">
        <v>128</v>
      </c>
      <c r="G240" s="89">
        <v>240</v>
      </c>
      <c r="H240" s="89">
        <v>241</v>
      </c>
      <c r="I240" s="63">
        <v>264.62</v>
      </c>
      <c r="J240" s="63">
        <v>263.43200000000002</v>
      </c>
      <c r="K240" s="63">
        <v>263.47000000000003</v>
      </c>
      <c r="L240" s="63">
        <v>262.28199999999998</v>
      </c>
      <c r="M240" s="87">
        <v>64.86</v>
      </c>
      <c r="N240" s="52">
        <v>150</v>
      </c>
      <c r="O240" s="52">
        <f t="shared" si="72"/>
        <v>1.1999999999999773</v>
      </c>
      <c r="P240" s="52">
        <f t="shared" si="73"/>
        <v>1.2000000000000057</v>
      </c>
      <c r="Q240" s="51">
        <f t="shared" si="74"/>
        <v>0.75</v>
      </c>
      <c r="R240" s="51">
        <f t="shared" si="75"/>
        <v>15.880160249999999</v>
      </c>
      <c r="S240" s="51">
        <f t="shared" si="76"/>
        <v>58.374000000000272</v>
      </c>
      <c r="T240" s="51">
        <f t="shared" si="77"/>
        <v>0</v>
      </c>
      <c r="U240" s="51">
        <f t="shared" si="78"/>
        <v>0</v>
      </c>
      <c r="V240" s="51">
        <f t="shared" si="79"/>
        <v>0</v>
      </c>
      <c r="W240" s="51">
        <f t="shared" si="80"/>
        <v>57.228410250000273</v>
      </c>
      <c r="X240" s="55">
        <f t="shared" si="83"/>
        <v>0</v>
      </c>
      <c r="Y240" s="55">
        <f t="shared" si="84"/>
        <v>0</v>
      </c>
      <c r="Z240" s="55">
        <f t="shared" si="85"/>
        <v>0</v>
      </c>
      <c r="AA240" s="51">
        <f t="shared" si="81"/>
        <v>81.075000000000003</v>
      </c>
      <c r="AB240" s="56" t="s">
        <v>158</v>
      </c>
      <c r="AC240" s="51">
        <f t="shared" si="82"/>
        <v>3.2430000000000003</v>
      </c>
      <c r="AD240" s="53">
        <f t="shared" si="69"/>
        <v>1</v>
      </c>
      <c r="AE240" s="53">
        <f t="shared" si="70"/>
        <v>0</v>
      </c>
      <c r="AF240" s="53">
        <f t="shared" si="71"/>
        <v>0</v>
      </c>
    </row>
    <row r="241" spans="1:32" ht="15" x14ac:dyDescent="0.25">
      <c r="A241" s="1">
        <v>1</v>
      </c>
      <c r="B241" s="54">
        <v>6</v>
      </c>
      <c r="C241" s="59" t="s">
        <v>448</v>
      </c>
      <c r="D241" s="50" t="s">
        <v>377</v>
      </c>
      <c r="E241" s="68" t="s">
        <v>128</v>
      </c>
      <c r="F241" s="68" t="s">
        <v>128</v>
      </c>
      <c r="G241" s="89">
        <v>241</v>
      </c>
      <c r="H241" s="89">
        <v>242</v>
      </c>
      <c r="I241" s="63">
        <v>263.43200000000002</v>
      </c>
      <c r="J241" s="63">
        <v>261.87799999999999</v>
      </c>
      <c r="K241" s="63">
        <v>262.28199999999998</v>
      </c>
      <c r="L241" s="63">
        <v>260.72800000000001</v>
      </c>
      <c r="M241" s="87">
        <v>63.5</v>
      </c>
      <c r="N241" s="52">
        <v>150</v>
      </c>
      <c r="O241" s="52">
        <f t="shared" si="72"/>
        <v>1.2000000000000342</v>
      </c>
      <c r="P241" s="52">
        <f t="shared" si="73"/>
        <v>1.2000000000000057</v>
      </c>
      <c r="Q241" s="51">
        <f t="shared" si="74"/>
        <v>0.75</v>
      </c>
      <c r="R241" s="51">
        <f t="shared" si="75"/>
        <v>15.547181250000001</v>
      </c>
      <c r="S241" s="51">
        <f t="shared" si="76"/>
        <v>57.150000000000276</v>
      </c>
      <c r="T241" s="51">
        <f t="shared" si="77"/>
        <v>0</v>
      </c>
      <c r="U241" s="51">
        <f t="shared" si="78"/>
        <v>0</v>
      </c>
      <c r="V241" s="51">
        <f t="shared" si="79"/>
        <v>0</v>
      </c>
      <c r="W241" s="51">
        <f t="shared" si="80"/>
        <v>56.028431250000274</v>
      </c>
      <c r="X241" s="55">
        <f t="shared" si="83"/>
        <v>0</v>
      </c>
      <c r="Y241" s="55">
        <f t="shared" si="84"/>
        <v>0</v>
      </c>
      <c r="Z241" s="55">
        <f t="shared" si="85"/>
        <v>0</v>
      </c>
      <c r="AA241" s="51">
        <f t="shared" si="81"/>
        <v>79.375</v>
      </c>
      <c r="AB241" s="56" t="s">
        <v>158</v>
      </c>
      <c r="AC241" s="51">
        <f t="shared" si="82"/>
        <v>3.1750000000000003</v>
      </c>
      <c r="AD241" s="53">
        <f t="shared" si="69"/>
        <v>1</v>
      </c>
      <c r="AE241" s="53">
        <f t="shared" si="70"/>
        <v>0</v>
      </c>
      <c r="AF241" s="53">
        <f t="shared" si="71"/>
        <v>0</v>
      </c>
    </row>
    <row r="242" spans="1:32" ht="15" x14ac:dyDescent="0.25">
      <c r="A242" s="1">
        <v>1</v>
      </c>
      <c r="B242" s="54">
        <v>6</v>
      </c>
      <c r="C242" s="59" t="s">
        <v>413</v>
      </c>
      <c r="D242" s="50" t="s">
        <v>378</v>
      </c>
      <c r="E242" s="68" t="s">
        <v>128</v>
      </c>
      <c r="F242" s="68" t="s">
        <v>128</v>
      </c>
      <c r="G242" s="89">
        <v>242</v>
      </c>
      <c r="H242" s="89">
        <v>243</v>
      </c>
      <c r="I242" s="63">
        <v>261.87799999999999</v>
      </c>
      <c r="J242" s="63">
        <v>261.41300000000001</v>
      </c>
      <c r="K242" s="63">
        <v>260.72800000000001</v>
      </c>
      <c r="L242" s="63">
        <v>260.26299999999998</v>
      </c>
      <c r="M242" s="87">
        <v>47.77</v>
      </c>
      <c r="N242" s="52">
        <v>150</v>
      </c>
      <c r="O242" s="52">
        <f t="shared" si="72"/>
        <v>1.1999999999999773</v>
      </c>
      <c r="P242" s="52">
        <f t="shared" si="73"/>
        <v>1.2000000000000057</v>
      </c>
      <c r="Q242" s="51">
        <f t="shared" si="74"/>
        <v>0.75</v>
      </c>
      <c r="R242" s="51">
        <f t="shared" si="75"/>
        <v>11.695887375000002</v>
      </c>
      <c r="S242" s="51">
        <f t="shared" si="76"/>
        <v>42.993000000000208</v>
      </c>
      <c r="T242" s="51">
        <f t="shared" si="77"/>
        <v>0</v>
      </c>
      <c r="U242" s="51">
        <f t="shared" si="78"/>
        <v>0</v>
      </c>
      <c r="V242" s="51">
        <f t="shared" si="79"/>
        <v>0</v>
      </c>
      <c r="W242" s="51">
        <f t="shared" si="80"/>
        <v>42.149262375000205</v>
      </c>
      <c r="X242" s="55">
        <f t="shared" si="83"/>
        <v>0</v>
      </c>
      <c r="Y242" s="55">
        <f t="shared" si="84"/>
        <v>0</v>
      </c>
      <c r="Z242" s="55">
        <f t="shared" si="85"/>
        <v>0</v>
      </c>
      <c r="AA242" s="51">
        <f t="shared" si="81"/>
        <v>59.712500000000006</v>
      </c>
      <c r="AB242" s="56" t="s">
        <v>158</v>
      </c>
      <c r="AC242" s="51">
        <f t="shared" si="82"/>
        <v>2.3885000000000001</v>
      </c>
      <c r="AD242" s="53">
        <f t="shared" si="69"/>
        <v>1</v>
      </c>
      <c r="AE242" s="53">
        <f t="shared" si="70"/>
        <v>0</v>
      </c>
      <c r="AF242" s="53">
        <f t="shared" si="71"/>
        <v>0</v>
      </c>
    </row>
    <row r="243" spans="1:32" ht="15" x14ac:dyDescent="0.25">
      <c r="A243" s="1">
        <v>1</v>
      </c>
      <c r="B243" s="54">
        <v>6</v>
      </c>
      <c r="C243" s="59" t="s">
        <v>413</v>
      </c>
      <c r="D243" s="50" t="s">
        <v>379</v>
      </c>
      <c r="E243" s="68" t="s">
        <v>128</v>
      </c>
      <c r="F243" s="68" t="s">
        <v>128</v>
      </c>
      <c r="G243" s="89">
        <v>243</v>
      </c>
      <c r="H243" s="89">
        <v>27</v>
      </c>
      <c r="I243" s="63">
        <v>261.41300000000001</v>
      </c>
      <c r="J243" s="86">
        <v>260.94799999999998</v>
      </c>
      <c r="K243" s="63">
        <v>260.26299999999998</v>
      </c>
      <c r="L243" s="86">
        <v>259.798</v>
      </c>
      <c r="M243" s="87">
        <v>44.08</v>
      </c>
      <c r="N243" s="52">
        <v>150</v>
      </c>
      <c r="O243" s="52">
        <f t="shared" si="72"/>
        <v>1.2000000000000342</v>
      </c>
      <c r="P243" s="52">
        <f t="shared" si="73"/>
        <v>1.2000000000000057</v>
      </c>
      <c r="Q243" s="51">
        <f t="shared" si="74"/>
        <v>0.75</v>
      </c>
      <c r="R243" s="51">
        <f t="shared" si="75"/>
        <v>10.792437</v>
      </c>
      <c r="S243" s="51">
        <f t="shared" si="76"/>
        <v>39.672000000000189</v>
      </c>
      <c r="T243" s="51">
        <f t="shared" si="77"/>
        <v>0</v>
      </c>
      <c r="U243" s="51">
        <f t="shared" si="78"/>
        <v>0</v>
      </c>
      <c r="V243" s="51">
        <f t="shared" si="79"/>
        <v>0</v>
      </c>
      <c r="W243" s="51">
        <f t="shared" si="80"/>
        <v>38.893437000000191</v>
      </c>
      <c r="X243" s="55">
        <f t="shared" si="83"/>
        <v>0</v>
      </c>
      <c r="Y243" s="55">
        <f t="shared" si="84"/>
        <v>0</v>
      </c>
      <c r="Z243" s="55">
        <f t="shared" si="85"/>
        <v>0</v>
      </c>
      <c r="AA243" s="51">
        <f t="shared" si="81"/>
        <v>55.099999999999994</v>
      </c>
      <c r="AB243" s="56" t="s">
        <v>158</v>
      </c>
      <c r="AC243" s="51">
        <f t="shared" si="82"/>
        <v>2.2040000000000002</v>
      </c>
      <c r="AD243" s="53">
        <f t="shared" si="69"/>
        <v>1</v>
      </c>
      <c r="AE243" s="53">
        <f t="shared" si="70"/>
        <v>0</v>
      </c>
      <c r="AF243" s="53">
        <f t="shared" si="71"/>
        <v>0</v>
      </c>
    </row>
    <row r="244" spans="1:32" ht="15" x14ac:dyDescent="0.25">
      <c r="A244" s="1">
        <v>1</v>
      </c>
      <c r="B244" s="54">
        <v>6</v>
      </c>
      <c r="C244" s="59" t="s">
        <v>449</v>
      </c>
      <c r="D244" s="50" t="s">
        <v>380</v>
      </c>
      <c r="E244" s="68" t="s">
        <v>41</v>
      </c>
      <c r="F244" s="68" t="s">
        <v>21</v>
      </c>
      <c r="G244" s="89">
        <v>244</v>
      </c>
      <c r="H244" s="89">
        <v>111</v>
      </c>
      <c r="I244" s="63">
        <v>265.37599999999998</v>
      </c>
      <c r="J244" s="63">
        <v>265.80599999999998</v>
      </c>
      <c r="K244" s="63">
        <v>264.226</v>
      </c>
      <c r="L244" s="63">
        <v>263.98099999999999</v>
      </c>
      <c r="M244" s="87">
        <v>48.96</v>
      </c>
      <c r="N244" s="52">
        <v>150</v>
      </c>
      <c r="O244" s="52">
        <f t="shared" si="72"/>
        <v>1.1499999999999773</v>
      </c>
      <c r="P244" s="52">
        <f t="shared" si="73"/>
        <v>1.4874999999999829</v>
      </c>
      <c r="Q244" s="51">
        <f t="shared" si="74"/>
        <v>0.75</v>
      </c>
      <c r="R244" s="51">
        <f t="shared" si="75"/>
        <v>11.987244</v>
      </c>
      <c r="S244" s="51">
        <f t="shared" si="76"/>
        <v>54.62099999999937</v>
      </c>
      <c r="T244" s="51">
        <f t="shared" si="77"/>
        <v>0</v>
      </c>
      <c r="U244" s="51">
        <f t="shared" si="78"/>
        <v>0</v>
      </c>
      <c r="V244" s="51">
        <f t="shared" si="79"/>
        <v>0</v>
      </c>
      <c r="W244" s="51">
        <f t="shared" si="80"/>
        <v>53.75624399999937</v>
      </c>
      <c r="X244" s="55">
        <f t="shared" si="83"/>
        <v>145.65599999999833</v>
      </c>
      <c r="Y244" s="55">
        <f t="shared" si="84"/>
        <v>0</v>
      </c>
      <c r="Z244" s="55">
        <f t="shared" si="85"/>
        <v>0</v>
      </c>
      <c r="AA244" s="51">
        <f t="shared" si="81"/>
        <v>61.2</v>
      </c>
      <c r="AB244" s="56" t="s">
        <v>226</v>
      </c>
      <c r="AC244" s="51">
        <f t="shared" si="82"/>
        <v>2.4480000000000004</v>
      </c>
      <c r="AD244" s="53">
        <f t="shared" si="69"/>
        <v>0</v>
      </c>
      <c r="AE244" s="53">
        <f t="shared" si="70"/>
        <v>0</v>
      </c>
      <c r="AF244" s="53">
        <f t="shared" si="71"/>
        <v>1</v>
      </c>
    </row>
    <row r="245" spans="1:32" ht="15" x14ac:dyDescent="0.25">
      <c r="A245" s="1">
        <v>1</v>
      </c>
      <c r="B245" s="54">
        <v>6</v>
      </c>
      <c r="C245" s="59" t="s">
        <v>450</v>
      </c>
      <c r="D245" s="50" t="s">
        <v>381</v>
      </c>
      <c r="E245" s="68" t="s">
        <v>21</v>
      </c>
      <c r="F245" s="68" t="s">
        <v>128</v>
      </c>
      <c r="G245" s="89">
        <v>111</v>
      </c>
      <c r="H245" s="89">
        <v>112</v>
      </c>
      <c r="I245" s="63">
        <v>265.80599999999998</v>
      </c>
      <c r="J245" s="63">
        <v>264.69499999999999</v>
      </c>
      <c r="K245" s="63">
        <v>263.98099999999999</v>
      </c>
      <c r="L245" s="63">
        <v>263.54500000000002</v>
      </c>
      <c r="M245" s="87">
        <v>74.650000000000006</v>
      </c>
      <c r="N245" s="52">
        <v>150</v>
      </c>
      <c r="O245" s="52">
        <f t="shared" si="72"/>
        <v>1.8249999999999886</v>
      </c>
      <c r="P245" s="52">
        <f t="shared" si="73"/>
        <v>1.4874999999999829</v>
      </c>
      <c r="Q245" s="51">
        <f t="shared" si="74"/>
        <v>0.75</v>
      </c>
      <c r="R245" s="51">
        <f t="shared" si="75"/>
        <v>18.277119375000002</v>
      </c>
      <c r="S245" s="51">
        <f t="shared" si="76"/>
        <v>83.281406249999051</v>
      </c>
      <c r="T245" s="51">
        <f t="shared" si="77"/>
        <v>0</v>
      </c>
      <c r="U245" s="51">
        <f t="shared" si="78"/>
        <v>0</v>
      </c>
      <c r="V245" s="51">
        <f t="shared" si="79"/>
        <v>0</v>
      </c>
      <c r="W245" s="51">
        <f t="shared" si="80"/>
        <v>81.962900624999051</v>
      </c>
      <c r="X245" s="55">
        <f t="shared" si="83"/>
        <v>222.08374999999748</v>
      </c>
      <c r="Y245" s="55">
        <f t="shared" si="84"/>
        <v>0</v>
      </c>
      <c r="Z245" s="55">
        <f t="shared" si="85"/>
        <v>0</v>
      </c>
      <c r="AA245" s="51">
        <f t="shared" si="81"/>
        <v>93.3125</v>
      </c>
      <c r="AB245" s="56" t="s">
        <v>226</v>
      </c>
      <c r="AC245" s="51">
        <f t="shared" si="82"/>
        <v>3.7325000000000004</v>
      </c>
      <c r="AD245" s="53">
        <f t="shared" si="69"/>
        <v>1</v>
      </c>
      <c r="AE245" s="53">
        <f t="shared" si="70"/>
        <v>0</v>
      </c>
      <c r="AF245" s="53">
        <f t="shared" si="71"/>
        <v>0</v>
      </c>
    </row>
    <row r="246" spans="1:32" ht="15" x14ac:dyDescent="0.25">
      <c r="A246" s="1">
        <v>1</v>
      </c>
      <c r="B246" s="54">
        <v>6</v>
      </c>
      <c r="C246" s="59" t="s">
        <v>450</v>
      </c>
      <c r="D246" s="50" t="s">
        <v>382</v>
      </c>
      <c r="E246" s="68" t="s">
        <v>128</v>
      </c>
      <c r="F246" s="68" t="s">
        <v>21</v>
      </c>
      <c r="G246" s="89">
        <v>112</v>
      </c>
      <c r="H246" s="89">
        <v>54</v>
      </c>
      <c r="I246" s="63">
        <v>264.69499999999999</v>
      </c>
      <c r="J246" s="86">
        <v>263.61700000000002</v>
      </c>
      <c r="K246" s="63">
        <v>263.54500000000002</v>
      </c>
      <c r="L246" s="86">
        <v>262.46699999999998</v>
      </c>
      <c r="M246" s="87">
        <v>77.459999999999994</v>
      </c>
      <c r="N246" s="52">
        <v>150</v>
      </c>
      <c r="O246" s="52">
        <f t="shared" si="72"/>
        <v>1.1499999999999773</v>
      </c>
      <c r="P246" s="52">
        <f t="shared" si="73"/>
        <v>1.1500000000000057</v>
      </c>
      <c r="Q246" s="51">
        <f t="shared" si="74"/>
        <v>0.75</v>
      </c>
      <c r="R246" s="51">
        <f t="shared" si="75"/>
        <v>18.965112749999996</v>
      </c>
      <c r="S246" s="51">
        <f t="shared" si="76"/>
        <v>66.809250000000333</v>
      </c>
      <c r="T246" s="51">
        <f t="shared" si="77"/>
        <v>0</v>
      </c>
      <c r="U246" s="51">
        <f t="shared" si="78"/>
        <v>0</v>
      </c>
      <c r="V246" s="51">
        <f t="shared" si="79"/>
        <v>0</v>
      </c>
      <c r="W246" s="51">
        <f t="shared" si="80"/>
        <v>65.441112750000329</v>
      </c>
      <c r="X246" s="55">
        <f t="shared" si="83"/>
        <v>0</v>
      </c>
      <c r="Y246" s="55">
        <f t="shared" si="84"/>
        <v>0</v>
      </c>
      <c r="Z246" s="55">
        <f t="shared" si="85"/>
        <v>0</v>
      </c>
      <c r="AA246" s="51">
        <f t="shared" si="81"/>
        <v>96.824999999999989</v>
      </c>
      <c r="AB246" s="56" t="s">
        <v>226</v>
      </c>
      <c r="AC246" s="51">
        <f t="shared" si="82"/>
        <v>3.8729999999999998</v>
      </c>
      <c r="AD246" s="53">
        <f t="shared" si="69"/>
        <v>1</v>
      </c>
      <c r="AE246" s="53">
        <f t="shared" si="70"/>
        <v>0</v>
      </c>
      <c r="AF246" s="53">
        <f t="shared" si="71"/>
        <v>0</v>
      </c>
    </row>
    <row r="247" spans="1:32" ht="15" x14ac:dyDescent="0.25">
      <c r="A247" s="1">
        <v>1</v>
      </c>
      <c r="B247" s="54">
        <v>6</v>
      </c>
      <c r="C247" s="59" t="s">
        <v>402</v>
      </c>
      <c r="D247" s="50" t="s">
        <v>383</v>
      </c>
      <c r="E247" s="68" t="s">
        <v>41</v>
      </c>
      <c r="F247" s="68" t="s">
        <v>128</v>
      </c>
      <c r="G247" s="89">
        <v>245</v>
      </c>
      <c r="H247" s="89">
        <v>246</v>
      </c>
      <c r="I247" s="63">
        <v>269.25900000000001</v>
      </c>
      <c r="J247" s="63">
        <v>268.89999999999998</v>
      </c>
      <c r="K247" s="63">
        <v>268.10899999999998</v>
      </c>
      <c r="L247" s="63">
        <v>267.71800000000002</v>
      </c>
      <c r="M247" s="87">
        <v>78.19</v>
      </c>
      <c r="N247" s="52">
        <v>150</v>
      </c>
      <c r="O247" s="52">
        <f t="shared" si="72"/>
        <v>1.2000000000000342</v>
      </c>
      <c r="P247" s="52">
        <f t="shared" si="73"/>
        <v>1.2159999999999969</v>
      </c>
      <c r="Q247" s="51">
        <f t="shared" si="74"/>
        <v>0.75</v>
      </c>
      <c r="R247" s="51">
        <f t="shared" si="75"/>
        <v>19.143844125000001</v>
      </c>
      <c r="S247" s="51">
        <f t="shared" si="76"/>
        <v>71.309279999999816</v>
      </c>
      <c r="T247" s="51">
        <f t="shared" si="77"/>
        <v>0</v>
      </c>
      <c r="U247" s="51">
        <f t="shared" si="78"/>
        <v>0</v>
      </c>
      <c r="V247" s="51">
        <f t="shared" si="79"/>
        <v>0</v>
      </c>
      <c r="W247" s="51">
        <f t="shared" si="80"/>
        <v>69.928249124999823</v>
      </c>
      <c r="X247" s="55">
        <f t="shared" si="83"/>
        <v>0</v>
      </c>
      <c r="Y247" s="55">
        <f t="shared" si="84"/>
        <v>0</v>
      </c>
      <c r="Z247" s="55">
        <f t="shared" si="85"/>
        <v>0</v>
      </c>
      <c r="AA247" s="51">
        <f t="shared" si="81"/>
        <v>97.737499999999997</v>
      </c>
      <c r="AB247" s="56" t="s">
        <v>158</v>
      </c>
      <c r="AC247" s="51">
        <f t="shared" si="82"/>
        <v>3.9095</v>
      </c>
      <c r="AD247" s="53">
        <f t="shared" si="69"/>
        <v>0</v>
      </c>
      <c r="AE247" s="53">
        <f t="shared" si="70"/>
        <v>0</v>
      </c>
      <c r="AF247" s="53">
        <f t="shared" si="71"/>
        <v>1</v>
      </c>
    </row>
    <row r="248" spans="1:32" ht="15" x14ac:dyDescent="0.25">
      <c r="A248" s="1">
        <v>1</v>
      </c>
      <c r="B248" s="54">
        <v>6</v>
      </c>
      <c r="C248" s="59" t="s">
        <v>402</v>
      </c>
      <c r="D248" s="50" t="s">
        <v>384</v>
      </c>
      <c r="E248" s="68" t="s">
        <v>128</v>
      </c>
      <c r="F248" s="68" t="s">
        <v>128</v>
      </c>
      <c r="G248" s="89">
        <v>246</v>
      </c>
      <c r="H248" s="89">
        <v>247</v>
      </c>
      <c r="I248" s="63">
        <v>268.89999999999998</v>
      </c>
      <c r="J248" s="63">
        <v>268.68200000000002</v>
      </c>
      <c r="K248" s="63">
        <v>267.71800000000002</v>
      </c>
      <c r="L248" s="63">
        <v>267.30700000000002</v>
      </c>
      <c r="M248" s="87">
        <v>82.14</v>
      </c>
      <c r="N248" s="52">
        <v>150</v>
      </c>
      <c r="O248" s="52">
        <f t="shared" si="72"/>
        <v>1.2319999999999596</v>
      </c>
      <c r="P248" s="52">
        <f t="shared" si="73"/>
        <v>1.3284999999999798</v>
      </c>
      <c r="Q248" s="51">
        <f t="shared" si="74"/>
        <v>0.75</v>
      </c>
      <c r="R248" s="51">
        <f t="shared" si="75"/>
        <v>20.110952250000004</v>
      </c>
      <c r="S248" s="51">
        <f t="shared" si="76"/>
        <v>81.842242499998761</v>
      </c>
      <c r="T248" s="51">
        <f t="shared" si="77"/>
        <v>0</v>
      </c>
      <c r="U248" s="51">
        <f t="shared" si="78"/>
        <v>0</v>
      </c>
      <c r="V248" s="51">
        <f t="shared" si="79"/>
        <v>0</v>
      </c>
      <c r="W248" s="51">
        <f t="shared" si="80"/>
        <v>80.391444749998755</v>
      </c>
      <c r="X248" s="55">
        <f t="shared" si="83"/>
        <v>218.24597999999668</v>
      </c>
      <c r="Y248" s="55">
        <f t="shared" si="84"/>
        <v>0</v>
      </c>
      <c r="Z248" s="55">
        <f t="shared" si="85"/>
        <v>0</v>
      </c>
      <c r="AA248" s="51">
        <f t="shared" si="81"/>
        <v>102.675</v>
      </c>
      <c r="AB248" s="56" t="s">
        <v>158</v>
      </c>
      <c r="AC248" s="51">
        <f t="shared" si="82"/>
        <v>4.1070000000000002</v>
      </c>
      <c r="AD248" s="53">
        <f t="shared" si="69"/>
        <v>1</v>
      </c>
      <c r="AE248" s="53">
        <f t="shared" si="70"/>
        <v>0</v>
      </c>
      <c r="AF248" s="53">
        <f t="shared" si="71"/>
        <v>0</v>
      </c>
    </row>
    <row r="249" spans="1:32" ht="15" x14ac:dyDescent="0.25">
      <c r="A249" s="1">
        <v>1</v>
      </c>
      <c r="B249" s="54">
        <v>6</v>
      </c>
      <c r="C249" s="59" t="s">
        <v>448</v>
      </c>
      <c r="D249" s="50" t="s">
        <v>385</v>
      </c>
      <c r="E249" s="68" t="s">
        <v>128</v>
      </c>
      <c r="F249" s="68" t="s">
        <v>21</v>
      </c>
      <c r="G249" s="89">
        <v>247</v>
      </c>
      <c r="H249" s="89">
        <v>231</v>
      </c>
      <c r="I249" s="63">
        <v>268.68200000000002</v>
      </c>
      <c r="J249" s="86">
        <v>268.60000000000002</v>
      </c>
      <c r="K249" s="63">
        <v>267.30700000000002</v>
      </c>
      <c r="L249" s="86">
        <v>267.11900000000003</v>
      </c>
      <c r="M249" s="87">
        <v>37.71</v>
      </c>
      <c r="N249" s="52">
        <v>150</v>
      </c>
      <c r="O249" s="52">
        <f t="shared" si="72"/>
        <v>1.425</v>
      </c>
      <c r="P249" s="52">
        <f t="shared" si="73"/>
        <v>1.4779999999999973</v>
      </c>
      <c r="Q249" s="51">
        <f t="shared" si="74"/>
        <v>0.75</v>
      </c>
      <c r="R249" s="51">
        <f t="shared" si="75"/>
        <v>9.2328221250000002</v>
      </c>
      <c r="S249" s="51">
        <f t="shared" si="76"/>
        <v>41.801534999999923</v>
      </c>
      <c r="T249" s="51">
        <f t="shared" si="77"/>
        <v>0</v>
      </c>
      <c r="U249" s="51">
        <f t="shared" si="78"/>
        <v>0</v>
      </c>
      <c r="V249" s="51">
        <f t="shared" si="79"/>
        <v>0</v>
      </c>
      <c r="W249" s="51">
        <f t="shared" si="80"/>
        <v>41.135482124999925</v>
      </c>
      <c r="X249" s="55">
        <f t="shared" si="83"/>
        <v>111.4707599999998</v>
      </c>
      <c r="Y249" s="55">
        <f t="shared" si="84"/>
        <v>0</v>
      </c>
      <c r="Z249" s="55">
        <f t="shared" si="85"/>
        <v>0</v>
      </c>
      <c r="AA249" s="51">
        <f t="shared" si="81"/>
        <v>47.137500000000003</v>
      </c>
      <c r="AB249" s="56" t="s">
        <v>158</v>
      </c>
      <c r="AC249" s="51">
        <f t="shared" si="82"/>
        <v>1.8855000000000002</v>
      </c>
      <c r="AD249" s="53">
        <f t="shared" si="69"/>
        <v>1</v>
      </c>
      <c r="AE249" s="53">
        <f t="shared" si="70"/>
        <v>0</v>
      </c>
      <c r="AF249" s="53">
        <f t="shared" si="71"/>
        <v>0</v>
      </c>
    </row>
    <row r="250" spans="1:32" ht="15" x14ac:dyDescent="0.25">
      <c r="A250" s="1">
        <v>1</v>
      </c>
      <c r="B250" s="54">
        <v>6</v>
      </c>
      <c r="C250" s="59" t="s">
        <v>427</v>
      </c>
      <c r="D250" s="50" t="s">
        <v>386</v>
      </c>
      <c r="E250" s="68" t="s">
        <v>41</v>
      </c>
      <c r="F250" s="68" t="s">
        <v>128</v>
      </c>
      <c r="G250" s="89">
        <v>248</v>
      </c>
      <c r="H250" s="89">
        <v>121</v>
      </c>
      <c r="I250" s="63">
        <v>270</v>
      </c>
      <c r="J250" s="86">
        <v>269.81200000000001</v>
      </c>
      <c r="K250" s="63">
        <v>268.85000000000002</v>
      </c>
      <c r="L250" s="86">
        <v>268.62900000000002</v>
      </c>
      <c r="M250" s="87">
        <v>44.14</v>
      </c>
      <c r="N250" s="52">
        <v>150</v>
      </c>
      <c r="O250" s="52">
        <f t="shared" si="72"/>
        <v>1.1499999999999773</v>
      </c>
      <c r="P250" s="52">
        <f t="shared" si="73"/>
        <v>1.166499999999985</v>
      </c>
      <c r="Q250" s="51">
        <f t="shared" si="74"/>
        <v>0.75</v>
      </c>
      <c r="R250" s="51">
        <f t="shared" si="75"/>
        <v>10.807127250000001</v>
      </c>
      <c r="S250" s="51">
        <f t="shared" si="76"/>
        <v>38.616982499999509</v>
      </c>
      <c r="T250" s="51">
        <f t="shared" si="77"/>
        <v>0</v>
      </c>
      <c r="U250" s="51">
        <f t="shared" si="78"/>
        <v>0</v>
      </c>
      <c r="V250" s="51">
        <f t="shared" si="79"/>
        <v>0</v>
      </c>
      <c r="W250" s="51">
        <f t="shared" si="80"/>
        <v>37.837359749999507</v>
      </c>
      <c r="X250" s="55">
        <f t="shared" si="83"/>
        <v>0</v>
      </c>
      <c r="Y250" s="55">
        <f t="shared" si="84"/>
        <v>0</v>
      </c>
      <c r="Z250" s="55">
        <f t="shared" si="85"/>
        <v>0</v>
      </c>
      <c r="AA250" s="51">
        <f t="shared" si="81"/>
        <v>55.174999999999997</v>
      </c>
      <c r="AB250" s="56" t="s">
        <v>226</v>
      </c>
      <c r="AC250" s="51">
        <f t="shared" si="82"/>
        <v>2.2070000000000003</v>
      </c>
      <c r="AD250" s="53">
        <f t="shared" si="69"/>
        <v>0</v>
      </c>
      <c r="AE250" s="53">
        <f t="shared" si="70"/>
        <v>0</v>
      </c>
      <c r="AF250" s="53">
        <f t="shared" si="71"/>
        <v>1</v>
      </c>
    </row>
    <row r="251" spans="1:32" ht="15" x14ac:dyDescent="0.25">
      <c r="A251" s="1">
        <v>1</v>
      </c>
      <c r="B251" s="54">
        <v>6</v>
      </c>
      <c r="C251" s="59" t="s">
        <v>408</v>
      </c>
      <c r="D251" s="50" t="s">
        <v>387</v>
      </c>
      <c r="E251" s="68" t="s">
        <v>41</v>
      </c>
      <c r="F251" s="68" t="s">
        <v>128</v>
      </c>
      <c r="G251" s="89">
        <v>249</v>
      </c>
      <c r="H251" s="89">
        <v>250</v>
      </c>
      <c r="I251" s="63">
        <v>258.95999999999998</v>
      </c>
      <c r="J251" s="63">
        <v>258.83600000000001</v>
      </c>
      <c r="K251" s="63">
        <v>257.81</v>
      </c>
      <c r="L251" s="63">
        <v>257.505</v>
      </c>
      <c r="M251" s="87">
        <v>61</v>
      </c>
      <c r="N251" s="52">
        <v>150</v>
      </c>
      <c r="O251" s="52">
        <f t="shared" si="72"/>
        <v>1.2499999999999774</v>
      </c>
      <c r="P251" s="52">
        <f t="shared" si="73"/>
        <v>1.3404999999999974</v>
      </c>
      <c r="Q251" s="51">
        <f t="shared" si="74"/>
        <v>0.75</v>
      </c>
      <c r="R251" s="51">
        <f t="shared" si="75"/>
        <v>14.935087500000002</v>
      </c>
      <c r="S251" s="51">
        <f t="shared" si="76"/>
        <v>61.327874999999878</v>
      </c>
      <c r="T251" s="51">
        <f t="shared" si="77"/>
        <v>0</v>
      </c>
      <c r="U251" s="51">
        <f t="shared" si="78"/>
        <v>0</v>
      </c>
      <c r="V251" s="51">
        <f t="shared" si="79"/>
        <v>0</v>
      </c>
      <c r="W251" s="51">
        <f t="shared" si="80"/>
        <v>60.250462499999877</v>
      </c>
      <c r="X251" s="55">
        <f t="shared" si="83"/>
        <v>163.54099999999968</v>
      </c>
      <c r="Y251" s="55">
        <f t="shared" si="84"/>
        <v>0</v>
      </c>
      <c r="Z251" s="55">
        <f t="shared" si="85"/>
        <v>0</v>
      </c>
      <c r="AA251" s="51">
        <f t="shared" si="81"/>
        <v>76.25</v>
      </c>
      <c r="AB251" s="56" t="s">
        <v>129</v>
      </c>
      <c r="AC251" s="51">
        <f t="shared" si="82"/>
        <v>3.0500000000000003</v>
      </c>
      <c r="AD251" s="53">
        <f t="shared" si="69"/>
        <v>0</v>
      </c>
      <c r="AE251" s="53">
        <f t="shared" si="70"/>
        <v>0</v>
      </c>
      <c r="AF251" s="53">
        <f t="shared" si="71"/>
        <v>1</v>
      </c>
    </row>
    <row r="252" spans="1:32" ht="15" x14ac:dyDescent="0.25">
      <c r="A252" s="1">
        <v>1</v>
      </c>
      <c r="B252" s="54">
        <v>6</v>
      </c>
      <c r="C252" s="59" t="s">
        <v>408</v>
      </c>
      <c r="D252" s="50" t="s">
        <v>388</v>
      </c>
      <c r="E252" s="68" t="s">
        <v>128</v>
      </c>
      <c r="F252" s="68" t="s">
        <v>128</v>
      </c>
      <c r="G252" s="89">
        <v>250</v>
      </c>
      <c r="H252" s="89">
        <v>28</v>
      </c>
      <c r="I252" s="63">
        <v>258.83600000000001</v>
      </c>
      <c r="J252" s="86">
        <v>258.18700000000001</v>
      </c>
      <c r="K252" s="63">
        <v>257.505</v>
      </c>
      <c r="L252" s="86">
        <v>257.03699999999998</v>
      </c>
      <c r="M252" s="87">
        <v>40.43</v>
      </c>
      <c r="N252" s="52">
        <v>150</v>
      </c>
      <c r="O252" s="52">
        <f t="shared" si="72"/>
        <v>1.4310000000000174</v>
      </c>
      <c r="P252" s="52">
        <f t="shared" si="73"/>
        <v>1.3405000000000258</v>
      </c>
      <c r="Q252" s="51">
        <f t="shared" si="74"/>
        <v>0.75</v>
      </c>
      <c r="R252" s="51">
        <f t="shared" si="75"/>
        <v>9.898780125</v>
      </c>
      <c r="S252" s="51">
        <f t="shared" si="76"/>
        <v>40.647311250000776</v>
      </c>
      <c r="T252" s="51">
        <f t="shared" si="77"/>
        <v>0</v>
      </c>
      <c r="U252" s="51">
        <f t="shared" si="78"/>
        <v>0</v>
      </c>
      <c r="V252" s="51">
        <f t="shared" si="79"/>
        <v>0</v>
      </c>
      <c r="W252" s="51">
        <f t="shared" si="80"/>
        <v>39.933216375000775</v>
      </c>
      <c r="X252" s="55">
        <f t="shared" si="83"/>
        <v>108.39283000000208</v>
      </c>
      <c r="Y252" s="55">
        <f t="shared" si="84"/>
        <v>0</v>
      </c>
      <c r="Z252" s="55">
        <f t="shared" si="85"/>
        <v>0</v>
      </c>
      <c r="AA252" s="51">
        <f t="shared" si="81"/>
        <v>50.537500000000001</v>
      </c>
      <c r="AB252" s="56" t="s">
        <v>129</v>
      </c>
      <c r="AC252" s="51">
        <f t="shared" si="82"/>
        <v>2.0215000000000001</v>
      </c>
      <c r="AD252" s="53">
        <f t="shared" si="69"/>
        <v>1</v>
      </c>
      <c r="AE252" s="53">
        <f t="shared" si="70"/>
        <v>0</v>
      </c>
      <c r="AF252" s="53">
        <f t="shared" si="71"/>
        <v>0</v>
      </c>
    </row>
    <row r="253" spans="1:32" ht="15" x14ac:dyDescent="0.25">
      <c r="A253" s="1">
        <v>1</v>
      </c>
      <c r="B253" s="54">
        <v>6</v>
      </c>
      <c r="C253" s="59" t="s">
        <v>451</v>
      </c>
      <c r="D253" s="50" t="s">
        <v>389</v>
      </c>
      <c r="E253" s="68" t="s">
        <v>41</v>
      </c>
      <c r="F253" s="68" t="s">
        <v>128</v>
      </c>
      <c r="G253" s="89">
        <v>251</v>
      </c>
      <c r="H253" s="89">
        <v>99</v>
      </c>
      <c r="I253" s="63">
        <v>266.54199999999997</v>
      </c>
      <c r="J253" s="86">
        <v>265.72399999999999</v>
      </c>
      <c r="K253" s="63">
        <v>265.392</v>
      </c>
      <c r="L253" s="86">
        <v>264.57400000000001</v>
      </c>
      <c r="M253" s="87">
        <v>74.099999999999994</v>
      </c>
      <c r="N253" s="52">
        <v>150</v>
      </c>
      <c r="O253" s="52">
        <f t="shared" si="72"/>
        <v>1.1499999999999773</v>
      </c>
      <c r="P253" s="52">
        <f t="shared" si="73"/>
        <v>1.1499999999999773</v>
      </c>
      <c r="Q253" s="51">
        <f t="shared" si="74"/>
        <v>0.75</v>
      </c>
      <c r="R253" s="51">
        <f t="shared" si="75"/>
        <v>18.142458749999999</v>
      </c>
      <c r="S253" s="51">
        <f t="shared" si="76"/>
        <v>63.911249999998731</v>
      </c>
      <c r="T253" s="51">
        <f t="shared" si="77"/>
        <v>0</v>
      </c>
      <c r="U253" s="51">
        <f t="shared" si="78"/>
        <v>0</v>
      </c>
      <c r="V253" s="51">
        <f t="shared" si="79"/>
        <v>0</v>
      </c>
      <c r="W253" s="51">
        <f t="shared" si="80"/>
        <v>62.602458749998732</v>
      </c>
      <c r="X253" s="55">
        <f t="shared" si="83"/>
        <v>0</v>
      </c>
      <c r="Y253" s="55">
        <f t="shared" si="84"/>
        <v>0</v>
      </c>
      <c r="Z253" s="55">
        <f t="shared" si="85"/>
        <v>0</v>
      </c>
      <c r="AA253" s="51">
        <f t="shared" si="81"/>
        <v>92.625</v>
      </c>
      <c r="AB253" s="56" t="s">
        <v>226</v>
      </c>
      <c r="AC253" s="51">
        <f t="shared" si="82"/>
        <v>3.7050000000000001</v>
      </c>
      <c r="AD253" s="53">
        <f t="shared" si="69"/>
        <v>0</v>
      </c>
      <c r="AE253" s="53">
        <f t="shared" si="70"/>
        <v>0</v>
      </c>
      <c r="AF253" s="53">
        <f t="shared" si="71"/>
        <v>1</v>
      </c>
    </row>
    <row r="254" spans="1:32" ht="15" x14ac:dyDescent="0.25">
      <c r="A254" s="1">
        <v>1</v>
      </c>
      <c r="B254" s="54">
        <v>6</v>
      </c>
      <c r="C254" s="59" t="s">
        <v>404</v>
      </c>
      <c r="D254" s="50" t="s">
        <v>390</v>
      </c>
      <c r="E254" s="68" t="s">
        <v>41</v>
      </c>
      <c r="F254" s="68" t="s">
        <v>128</v>
      </c>
      <c r="G254" s="89">
        <v>252</v>
      </c>
      <c r="H254" s="89">
        <v>85</v>
      </c>
      <c r="I254" s="63">
        <v>271.964</v>
      </c>
      <c r="J254" s="63">
        <v>272.05700000000002</v>
      </c>
      <c r="K254" s="63">
        <v>270.81400000000002</v>
      </c>
      <c r="L254" s="63">
        <v>270.47300000000001</v>
      </c>
      <c r="M254" s="87">
        <v>68.25</v>
      </c>
      <c r="N254" s="52">
        <v>150</v>
      </c>
      <c r="O254" s="52">
        <f t="shared" si="72"/>
        <v>1.1499999999999773</v>
      </c>
      <c r="P254" s="52">
        <f t="shared" si="73"/>
        <v>1.3669999999999902</v>
      </c>
      <c r="Q254" s="51">
        <f t="shared" si="74"/>
        <v>0.75</v>
      </c>
      <c r="R254" s="51">
        <f t="shared" si="75"/>
        <v>16.710159375</v>
      </c>
      <c r="S254" s="51">
        <f t="shared" si="76"/>
        <v>69.973312499999494</v>
      </c>
      <c r="T254" s="51">
        <f t="shared" si="77"/>
        <v>0</v>
      </c>
      <c r="U254" s="51">
        <f t="shared" si="78"/>
        <v>0</v>
      </c>
      <c r="V254" s="51">
        <f t="shared" si="79"/>
        <v>0</v>
      </c>
      <c r="W254" s="51">
        <f t="shared" si="80"/>
        <v>68.767846874999492</v>
      </c>
      <c r="X254" s="55">
        <f t="shared" si="83"/>
        <v>186.59549999999865</v>
      </c>
      <c r="Y254" s="55">
        <f t="shared" si="84"/>
        <v>0</v>
      </c>
      <c r="Z254" s="55">
        <f t="shared" si="85"/>
        <v>0</v>
      </c>
      <c r="AA254" s="51">
        <f t="shared" si="81"/>
        <v>85.3125</v>
      </c>
      <c r="AB254" s="56" t="s">
        <v>226</v>
      </c>
      <c r="AC254" s="51">
        <f t="shared" si="82"/>
        <v>3.4125000000000001</v>
      </c>
      <c r="AD254" s="53">
        <f t="shared" si="69"/>
        <v>0</v>
      </c>
      <c r="AE254" s="53">
        <f t="shared" si="70"/>
        <v>0</v>
      </c>
      <c r="AF254" s="53">
        <f t="shared" si="71"/>
        <v>1</v>
      </c>
    </row>
    <row r="255" spans="1:32" ht="15" x14ac:dyDescent="0.25">
      <c r="A255" s="1">
        <v>1</v>
      </c>
      <c r="B255" s="54">
        <v>6</v>
      </c>
      <c r="C255" s="59" t="s">
        <v>404</v>
      </c>
      <c r="D255" s="50" t="s">
        <v>391</v>
      </c>
      <c r="E255" s="68" t="s">
        <v>128</v>
      </c>
      <c r="F255" s="68" t="s">
        <v>21</v>
      </c>
      <c r="G255" s="89">
        <v>85</v>
      </c>
      <c r="H255" s="89">
        <v>86</v>
      </c>
      <c r="I255" s="63">
        <v>272.05700000000002</v>
      </c>
      <c r="J255" s="63">
        <v>271.76799999999997</v>
      </c>
      <c r="K255" s="63">
        <v>270.47300000000001</v>
      </c>
      <c r="L255" s="63">
        <v>270.06799999999998</v>
      </c>
      <c r="M255" s="87">
        <v>81.010000000000005</v>
      </c>
      <c r="N255" s="52">
        <v>150</v>
      </c>
      <c r="O255" s="52">
        <f t="shared" si="72"/>
        <v>1.5840000000000032</v>
      </c>
      <c r="P255" s="52">
        <f t="shared" si="73"/>
        <v>1.6419999999999959</v>
      </c>
      <c r="Q255" s="51">
        <f t="shared" si="74"/>
        <v>0.85</v>
      </c>
      <c r="R255" s="51">
        <f t="shared" si="75"/>
        <v>22.669635875000004</v>
      </c>
      <c r="S255" s="51">
        <f t="shared" si="76"/>
        <v>103.28775000000002</v>
      </c>
      <c r="T255" s="51">
        <f t="shared" si="77"/>
        <v>9.7779069999997184</v>
      </c>
      <c r="U255" s="51">
        <f t="shared" si="78"/>
        <v>0</v>
      </c>
      <c r="V255" s="51">
        <f t="shared" si="79"/>
        <v>0</v>
      </c>
      <c r="W255" s="51">
        <f t="shared" si="80"/>
        <v>111.63481787499973</v>
      </c>
      <c r="X255" s="55">
        <f t="shared" si="83"/>
        <v>0</v>
      </c>
      <c r="Y255" s="55">
        <f t="shared" si="84"/>
        <v>266.03683999999936</v>
      </c>
      <c r="Z255" s="55">
        <f t="shared" si="85"/>
        <v>0</v>
      </c>
      <c r="AA255" s="51">
        <f t="shared" si="81"/>
        <v>109.36350000000002</v>
      </c>
      <c r="AB255" s="56" t="s">
        <v>226</v>
      </c>
      <c r="AC255" s="51">
        <f t="shared" si="82"/>
        <v>4.0505000000000004</v>
      </c>
      <c r="AD255" s="53">
        <f t="shared" si="69"/>
        <v>1</v>
      </c>
      <c r="AE255" s="53">
        <f t="shared" si="70"/>
        <v>0</v>
      </c>
      <c r="AF255" s="53">
        <f t="shared" si="71"/>
        <v>0</v>
      </c>
    </row>
    <row r="256" spans="1:32" ht="15" x14ac:dyDescent="0.25">
      <c r="A256" s="1">
        <v>1</v>
      </c>
      <c r="B256" s="54">
        <v>6</v>
      </c>
      <c r="C256" s="4" t="s">
        <v>405</v>
      </c>
      <c r="D256" s="50" t="s">
        <v>392</v>
      </c>
      <c r="E256" s="68" t="s">
        <v>21</v>
      </c>
      <c r="F256" s="68" t="s">
        <v>21</v>
      </c>
      <c r="G256" s="89">
        <v>86</v>
      </c>
      <c r="H256" s="89">
        <v>87</v>
      </c>
      <c r="I256" s="63">
        <v>271.76799999999997</v>
      </c>
      <c r="J256" s="86">
        <v>271.56400000000002</v>
      </c>
      <c r="K256" s="63">
        <v>270.06799999999998</v>
      </c>
      <c r="L256" s="86">
        <v>269.93599999999998</v>
      </c>
      <c r="M256" s="87">
        <v>26.26</v>
      </c>
      <c r="N256" s="52">
        <v>150</v>
      </c>
      <c r="O256" s="52">
        <f t="shared" si="72"/>
        <v>1.6999999999999886</v>
      </c>
      <c r="P256" s="52">
        <f t="shared" si="73"/>
        <v>1.6640000000000157</v>
      </c>
      <c r="Q256" s="51">
        <f t="shared" si="74"/>
        <v>0.85</v>
      </c>
      <c r="R256" s="51">
        <f t="shared" si="75"/>
        <v>7.3485327500000004</v>
      </c>
      <c r="S256" s="51">
        <f t="shared" si="76"/>
        <v>33.481500000000004</v>
      </c>
      <c r="T256" s="51">
        <f t="shared" si="77"/>
        <v>3.66064400000035</v>
      </c>
      <c r="U256" s="51">
        <f t="shared" si="78"/>
        <v>0</v>
      </c>
      <c r="V256" s="51">
        <f t="shared" si="79"/>
        <v>0</v>
      </c>
      <c r="W256" s="51">
        <f t="shared" si="80"/>
        <v>36.678326750000359</v>
      </c>
      <c r="X256" s="55">
        <f t="shared" si="83"/>
        <v>0</v>
      </c>
      <c r="Y256" s="55">
        <f t="shared" si="84"/>
        <v>87.393280000000829</v>
      </c>
      <c r="Z256" s="55">
        <f t="shared" si="85"/>
        <v>0</v>
      </c>
      <c r="AA256" s="51">
        <f t="shared" si="81"/>
        <v>35.451000000000008</v>
      </c>
      <c r="AB256" s="56" t="s">
        <v>226</v>
      </c>
      <c r="AC256" s="51">
        <f t="shared" si="82"/>
        <v>1.3130000000000002</v>
      </c>
      <c r="AD256" s="53">
        <f t="shared" si="69"/>
        <v>1</v>
      </c>
      <c r="AE256" s="53">
        <f t="shared" si="70"/>
        <v>0</v>
      </c>
      <c r="AF256" s="53">
        <f t="shared" si="71"/>
        <v>0</v>
      </c>
    </row>
    <row r="257" spans="1:32" ht="15" x14ac:dyDescent="0.25">
      <c r="A257" s="1">
        <v>1</v>
      </c>
      <c r="B257" s="54">
        <v>6</v>
      </c>
      <c r="C257" s="59" t="s">
        <v>414</v>
      </c>
      <c r="D257" s="50" t="s">
        <v>393</v>
      </c>
      <c r="E257" s="68" t="s">
        <v>41</v>
      </c>
      <c r="F257" s="68" t="s">
        <v>128</v>
      </c>
      <c r="G257" s="89" t="s">
        <v>274</v>
      </c>
      <c r="H257" s="89">
        <v>214</v>
      </c>
      <c r="I257" s="63">
        <v>263.24599999999998</v>
      </c>
      <c r="J257" s="86">
        <v>263.00799999999998</v>
      </c>
      <c r="K257" s="63">
        <v>262.096</v>
      </c>
      <c r="L257" s="86">
        <v>261.858</v>
      </c>
      <c r="M257" s="87">
        <v>39.200000000000003</v>
      </c>
      <c r="N257" s="52">
        <v>150</v>
      </c>
      <c r="O257" s="52">
        <f t="shared" si="72"/>
        <v>1.1499999999999773</v>
      </c>
      <c r="P257" s="52">
        <f t="shared" si="73"/>
        <v>1.1499999999999773</v>
      </c>
      <c r="Q257" s="51">
        <f t="shared" si="74"/>
        <v>0.75</v>
      </c>
      <c r="R257" s="51">
        <f t="shared" si="75"/>
        <v>9.5976300000000005</v>
      </c>
      <c r="S257" s="51">
        <f t="shared" si="76"/>
        <v>33.809999999999334</v>
      </c>
      <c r="T257" s="51">
        <f t="shared" si="77"/>
        <v>0</v>
      </c>
      <c r="U257" s="51">
        <f t="shared" si="78"/>
        <v>0</v>
      </c>
      <c r="V257" s="51">
        <f t="shared" si="79"/>
        <v>0</v>
      </c>
      <c r="W257" s="51">
        <f t="shared" si="80"/>
        <v>33.117629999999338</v>
      </c>
      <c r="X257" s="55">
        <f t="shared" si="83"/>
        <v>0</v>
      </c>
      <c r="Y257" s="55">
        <f t="shared" si="84"/>
        <v>0</v>
      </c>
      <c r="Z257" s="55">
        <f t="shared" si="85"/>
        <v>0</v>
      </c>
      <c r="AA257" s="51">
        <f t="shared" si="81"/>
        <v>49</v>
      </c>
      <c r="AB257" s="56" t="s">
        <v>226</v>
      </c>
      <c r="AC257" s="51">
        <f t="shared" si="82"/>
        <v>1.9600000000000002</v>
      </c>
      <c r="AD257" s="53">
        <f t="shared" si="69"/>
        <v>0</v>
      </c>
      <c r="AE257" s="53">
        <f t="shared" si="70"/>
        <v>0</v>
      </c>
      <c r="AF257" s="53">
        <f t="shared" si="71"/>
        <v>1</v>
      </c>
    </row>
    <row r="258" spans="1:32" ht="15" x14ac:dyDescent="0.25">
      <c r="A258" s="1">
        <v>1</v>
      </c>
      <c r="B258" s="54">
        <v>6</v>
      </c>
      <c r="C258" s="59" t="s">
        <v>450</v>
      </c>
      <c r="D258" s="50" t="s">
        <v>394</v>
      </c>
      <c r="E258" s="68" t="s">
        <v>41</v>
      </c>
      <c r="F258" s="68" t="s">
        <v>21</v>
      </c>
      <c r="G258" s="89">
        <v>257</v>
      </c>
      <c r="H258" s="89">
        <v>111</v>
      </c>
      <c r="I258" s="63">
        <v>266.13799999999998</v>
      </c>
      <c r="J258" s="86">
        <v>265.80599999999998</v>
      </c>
      <c r="K258" s="63">
        <v>264.988</v>
      </c>
      <c r="L258" s="86">
        <v>264.65600000000001</v>
      </c>
      <c r="M258" s="87">
        <v>29.22</v>
      </c>
      <c r="N258" s="52">
        <v>150</v>
      </c>
      <c r="O258" s="52">
        <f t="shared" si="72"/>
        <v>1.1499999999999773</v>
      </c>
      <c r="P258" s="52">
        <f t="shared" si="73"/>
        <v>1.1499999999999773</v>
      </c>
      <c r="Q258" s="51">
        <f t="shared" si="74"/>
        <v>0.75</v>
      </c>
      <c r="R258" s="51">
        <f t="shared" si="75"/>
        <v>7.1541517500000005</v>
      </c>
      <c r="S258" s="51">
        <f t="shared" si="76"/>
        <v>25.202249999999502</v>
      </c>
      <c r="T258" s="51">
        <f t="shared" si="77"/>
        <v>0</v>
      </c>
      <c r="U258" s="51">
        <f t="shared" si="78"/>
        <v>0</v>
      </c>
      <c r="V258" s="51">
        <f t="shared" si="79"/>
        <v>0</v>
      </c>
      <c r="W258" s="51">
        <f t="shared" si="80"/>
        <v>24.686151749999503</v>
      </c>
      <c r="X258" s="55">
        <f t="shared" si="83"/>
        <v>0</v>
      </c>
      <c r="Y258" s="55">
        <f t="shared" si="84"/>
        <v>0</v>
      </c>
      <c r="Z258" s="55">
        <f t="shared" si="85"/>
        <v>0</v>
      </c>
      <c r="AA258" s="51">
        <f t="shared" si="81"/>
        <v>36.524999999999999</v>
      </c>
      <c r="AB258" s="56" t="s">
        <v>226</v>
      </c>
      <c r="AC258" s="51">
        <f t="shared" si="82"/>
        <v>1.4610000000000001</v>
      </c>
      <c r="AD258" s="53">
        <f t="shared" si="69"/>
        <v>0</v>
      </c>
      <c r="AE258" s="53">
        <f t="shared" si="70"/>
        <v>0</v>
      </c>
      <c r="AF258" s="53">
        <f t="shared" si="71"/>
        <v>1</v>
      </c>
    </row>
    <row r="259" spans="1:32" ht="15" x14ac:dyDescent="0.25">
      <c r="A259" s="1">
        <v>1</v>
      </c>
      <c r="B259" s="54">
        <v>6</v>
      </c>
      <c r="C259" s="59" t="s">
        <v>432</v>
      </c>
      <c r="D259" s="50" t="s">
        <v>395</v>
      </c>
      <c r="E259" s="68" t="s">
        <v>41</v>
      </c>
      <c r="F259" s="68" t="s">
        <v>128</v>
      </c>
      <c r="G259" s="89" t="s">
        <v>275</v>
      </c>
      <c r="H259" s="89">
        <v>194</v>
      </c>
      <c r="I259" s="63">
        <v>267.15300000000002</v>
      </c>
      <c r="J259" s="63">
        <v>267</v>
      </c>
      <c r="K259" s="63">
        <v>266.00299999999999</v>
      </c>
      <c r="L259" s="63">
        <v>265.85000000000002</v>
      </c>
      <c r="M259" s="87">
        <v>27.3</v>
      </c>
      <c r="N259" s="52">
        <v>150</v>
      </c>
      <c r="O259" s="52">
        <f t="shared" si="72"/>
        <v>1.1500000000000341</v>
      </c>
      <c r="P259" s="52">
        <f t="shared" si="73"/>
        <v>1.1500000000000057</v>
      </c>
      <c r="Q259" s="51">
        <f t="shared" si="74"/>
        <v>0.75</v>
      </c>
      <c r="R259" s="51">
        <f t="shared" si="75"/>
        <v>6.6840637500000009</v>
      </c>
      <c r="S259" s="51">
        <f t="shared" si="76"/>
        <v>23.546250000000118</v>
      </c>
      <c r="T259" s="51">
        <f t="shared" si="77"/>
        <v>0</v>
      </c>
      <c r="U259" s="51">
        <f t="shared" si="78"/>
        <v>0</v>
      </c>
      <c r="V259" s="51">
        <f t="shared" si="79"/>
        <v>0</v>
      </c>
      <c r="W259" s="51">
        <f t="shared" si="80"/>
        <v>23.064063750000116</v>
      </c>
      <c r="X259" s="55">
        <f t="shared" si="83"/>
        <v>0</v>
      </c>
      <c r="Y259" s="55">
        <f t="shared" si="84"/>
        <v>0</v>
      </c>
      <c r="Z259" s="55">
        <f t="shared" si="85"/>
        <v>0</v>
      </c>
      <c r="AA259" s="51">
        <f t="shared" si="81"/>
        <v>34.125</v>
      </c>
      <c r="AB259" s="56" t="s">
        <v>226</v>
      </c>
      <c r="AC259" s="51">
        <f t="shared" si="82"/>
        <v>1.3650000000000002</v>
      </c>
      <c r="AD259" s="53">
        <f t="shared" si="69"/>
        <v>0</v>
      </c>
      <c r="AE259" s="53">
        <f t="shared" si="70"/>
        <v>0</v>
      </c>
      <c r="AF259" s="53">
        <f t="shared" si="71"/>
        <v>1</v>
      </c>
    </row>
    <row r="260" spans="1:32" ht="15" x14ac:dyDescent="0.25">
      <c r="A260" s="1">
        <v>1</v>
      </c>
      <c r="B260" s="54">
        <v>6</v>
      </c>
      <c r="C260" s="59" t="s">
        <v>432</v>
      </c>
      <c r="D260" s="50" t="s">
        <v>396</v>
      </c>
      <c r="E260" s="68" t="s">
        <v>128</v>
      </c>
      <c r="F260" s="68" t="s">
        <v>21</v>
      </c>
      <c r="G260" s="89">
        <v>194</v>
      </c>
      <c r="H260" s="89">
        <v>96</v>
      </c>
      <c r="I260" s="63">
        <v>267</v>
      </c>
      <c r="J260" s="86">
        <v>266.60199999999998</v>
      </c>
      <c r="K260" s="63">
        <v>265.85000000000002</v>
      </c>
      <c r="L260" s="86">
        <v>265.452</v>
      </c>
      <c r="M260" s="87">
        <v>79.58</v>
      </c>
      <c r="N260" s="52">
        <v>150</v>
      </c>
      <c r="O260" s="52">
        <f t="shared" si="72"/>
        <v>1.1499999999999773</v>
      </c>
      <c r="P260" s="52">
        <f t="shared" si="73"/>
        <v>1.1499999999999773</v>
      </c>
      <c r="Q260" s="51">
        <f t="shared" si="74"/>
        <v>0.75</v>
      </c>
      <c r="R260" s="51">
        <f t="shared" si="75"/>
        <v>19.484168250000003</v>
      </c>
      <c r="S260" s="51">
        <f t="shared" si="76"/>
        <v>68.637749999998647</v>
      </c>
      <c r="T260" s="51">
        <f t="shared" si="77"/>
        <v>0</v>
      </c>
      <c r="U260" s="51">
        <f t="shared" si="78"/>
        <v>0</v>
      </c>
      <c r="V260" s="51">
        <f t="shared" si="79"/>
        <v>0</v>
      </c>
      <c r="W260" s="51">
        <f t="shared" si="80"/>
        <v>67.232168249998651</v>
      </c>
      <c r="X260" s="55">
        <f t="shared" si="83"/>
        <v>0</v>
      </c>
      <c r="Y260" s="55">
        <f t="shared" si="84"/>
        <v>0</v>
      </c>
      <c r="Z260" s="55">
        <f t="shared" si="85"/>
        <v>0</v>
      </c>
      <c r="AA260" s="51">
        <f t="shared" si="81"/>
        <v>99.474999999999994</v>
      </c>
      <c r="AB260" s="56" t="s">
        <v>226</v>
      </c>
      <c r="AC260" s="51">
        <f t="shared" si="82"/>
        <v>3.9790000000000001</v>
      </c>
      <c r="AD260" s="53">
        <f t="shared" si="69"/>
        <v>1</v>
      </c>
      <c r="AE260" s="53">
        <f t="shared" si="70"/>
        <v>0</v>
      </c>
      <c r="AF260" s="53">
        <f t="shared" si="71"/>
        <v>0</v>
      </c>
    </row>
    <row r="261" spans="1:32" ht="15" x14ac:dyDescent="0.25">
      <c r="A261" s="1">
        <v>1</v>
      </c>
      <c r="B261" s="54">
        <v>6</v>
      </c>
      <c r="C261" s="59" t="s">
        <v>452</v>
      </c>
      <c r="D261" s="50" t="s">
        <v>397</v>
      </c>
      <c r="E261" s="68" t="s">
        <v>41</v>
      </c>
      <c r="F261" s="68" t="s">
        <v>128</v>
      </c>
      <c r="G261" s="89">
        <v>259</v>
      </c>
      <c r="H261" s="89">
        <v>36</v>
      </c>
      <c r="I261" s="63">
        <v>271.97300000000001</v>
      </c>
      <c r="J261" s="86">
        <v>271.66500000000002</v>
      </c>
      <c r="K261" s="63">
        <v>270.82299999999998</v>
      </c>
      <c r="L261" s="86">
        <v>270.47199999999998</v>
      </c>
      <c r="M261" s="87">
        <v>70.23</v>
      </c>
      <c r="N261" s="52">
        <v>150</v>
      </c>
      <c r="O261" s="52">
        <f t="shared" si="72"/>
        <v>1.1500000000000341</v>
      </c>
      <c r="P261" s="52">
        <f t="shared" si="73"/>
        <v>1.1715000000000373</v>
      </c>
      <c r="Q261" s="51">
        <f t="shared" si="74"/>
        <v>0.75</v>
      </c>
      <c r="R261" s="51">
        <f t="shared" si="75"/>
        <v>17.194937625000001</v>
      </c>
      <c r="S261" s="51">
        <f t="shared" si="76"/>
        <v>61.705833750001965</v>
      </c>
      <c r="T261" s="51">
        <f t="shared" si="77"/>
        <v>0</v>
      </c>
      <c r="U261" s="51">
        <f t="shared" si="78"/>
        <v>0</v>
      </c>
      <c r="V261" s="51">
        <f t="shared" si="79"/>
        <v>0</v>
      </c>
      <c r="W261" s="51">
        <f t="shared" si="80"/>
        <v>60.465396375001966</v>
      </c>
      <c r="X261" s="55">
        <f t="shared" si="83"/>
        <v>0</v>
      </c>
      <c r="Y261" s="55">
        <f t="shared" si="84"/>
        <v>0</v>
      </c>
      <c r="Z261" s="55">
        <f t="shared" si="85"/>
        <v>0</v>
      </c>
      <c r="AA261" s="51">
        <f t="shared" si="81"/>
        <v>87.787500000000009</v>
      </c>
      <c r="AB261" s="56" t="s">
        <v>226</v>
      </c>
      <c r="AC261" s="51">
        <f t="shared" si="82"/>
        <v>3.5115000000000003</v>
      </c>
      <c r="AD261" s="53">
        <f t="shared" si="69"/>
        <v>0</v>
      </c>
      <c r="AE261" s="53">
        <f t="shared" si="70"/>
        <v>0</v>
      </c>
      <c r="AF261" s="53">
        <f t="shared" si="71"/>
        <v>1</v>
      </c>
    </row>
    <row r="262" spans="1:32" ht="15" x14ac:dyDescent="0.25">
      <c r="A262" s="1">
        <v>1</v>
      </c>
      <c r="B262" s="54">
        <v>6</v>
      </c>
      <c r="C262" s="59" t="s">
        <v>435</v>
      </c>
      <c r="D262" s="50" t="s">
        <v>398</v>
      </c>
      <c r="E262" s="68" t="s">
        <v>41</v>
      </c>
      <c r="F262" s="68" t="s">
        <v>21</v>
      </c>
      <c r="G262" s="89">
        <v>260</v>
      </c>
      <c r="H262" s="89">
        <v>207</v>
      </c>
      <c r="I262" s="63">
        <v>268.09899999999999</v>
      </c>
      <c r="J262" s="63">
        <v>268.50700000000001</v>
      </c>
      <c r="K262" s="63">
        <v>266.94900000000001</v>
      </c>
      <c r="L262" s="63">
        <v>266.55099999999999</v>
      </c>
      <c r="M262" s="87">
        <v>79.650000000000006</v>
      </c>
      <c r="N262" s="52">
        <v>150</v>
      </c>
      <c r="O262" s="52">
        <f t="shared" si="72"/>
        <v>1.1499999999999773</v>
      </c>
      <c r="P262" s="52">
        <f t="shared" si="73"/>
        <v>1.5529999999999973</v>
      </c>
      <c r="Q262" s="51">
        <f t="shared" si="74"/>
        <v>0.85</v>
      </c>
      <c r="R262" s="51">
        <f t="shared" si="75"/>
        <v>22.289056875</v>
      </c>
      <c r="S262" s="51">
        <f t="shared" si="76"/>
        <v>101.55375000000001</v>
      </c>
      <c r="T262" s="51">
        <f t="shared" si="77"/>
        <v>3.5882324999998159</v>
      </c>
      <c r="U262" s="51">
        <f t="shared" si="78"/>
        <v>0</v>
      </c>
      <c r="V262" s="51">
        <f t="shared" si="79"/>
        <v>0</v>
      </c>
      <c r="W262" s="51">
        <f t="shared" si="80"/>
        <v>103.73516437499983</v>
      </c>
      <c r="X262" s="55">
        <f t="shared" si="83"/>
        <v>0</v>
      </c>
      <c r="Y262" s="55">
        <f t="shared" si="84"/>
        <v>247.39289999999957</v>
      </c>
      <c r="Z262" s="55">
        <f t="shared" si="85"/>
        <v>0</v>
      </c>
      <c r="AA262" s="51">
        <f t="shared" si="81"/>
        <v>107.52750000000002</v>
      </c>
      <c r="AB262" s="56" t="s">
        <v>226</v>
      </c>
      <c r="AC262" s="51">
        <f t="shared" si="82"/>
        <v>3.9825000000000004</v>
      </c>
      <c r="AD262" s="53">
        <f t="shared" si="69"/>
        <v>0</v>
      </c>
      <c r="AE262" s="53">
        <f t="shared" si="70"/>
        <v>0</v>
      </c>
      <c r="AF262" s="53">
        <f t="shared" si="71"/>
        <v>1</v>
      </c>
    </row>
    <row r="263" spans="1:32" ht="15" x14ac:dyDescent="0.25">
      <c r="A263" s="1">
        <v>1</v>
      </c>
      <c r="B263" s="54">
        <v>6</v>
      </c>
      <c r="C263" s="59" t="s">
        <v>435</v>
      </c>
      <c r="D263" s="50" t="s">
        <v>399</v>
      </c>
      <c r="E263" s="68" t="s">
        <v>21</v>
      </c>
      <c r="F263" s="68" t="s">
        <v>21</v>
      </c>
      <c r="G263" s="89">
        <v>207</v>
      </c>
      <c r="H263" s="89" t="s">
        <v>276</v>
      </c>
      <c r="I263" s="63">
        <v>268.50700000000001</v>
      </c>
      <c r="J263" s="63">
        <v>268.58</v>
      </c>
      <c r="K263" s="63">
        <v>266.55099999999999</v>
      </c>
      <c r="L263" s="63">
        <v>266.30099999999999</v>
      </c>
      <c r="M263" s="87">
        <v>49.94</v>
      </c>
      <c r="N263" s="52">
        <v>150</v>
      </c>
      <c r="O263" s="52">
        <f t="shared" si="72"/>
        <v>1.9560000000000173</v>
      </c>
      <c r="P263" s="52">
        <f t="shared" si="73"/>
        <v>2.1175000000000068</v>
      </c>
      <c r="Q263" s="51">
        <f t="shared" si="74"/>
        <v>0.95000000000000007</v>
      </c>
      <c r="R263" s="51">
        <f t="shared" si="75"/>
        <v>15.72298475</v>
      </c>
      <c r="S263" s="51">
        <f t="shared" si="76"/>
        <v>71.164500000000004</v>
      </c>
      <c r="T263" s="51">
        <f t="shared" si="77"/>
        <v>29.296052500000325</v>
      </c>
      <c r="U263" s="51">
        <f t="shared" si="78"/>
        <v>0</v>
      </c>
      <c r="V263" s="51">
        <f t="shared" si="79"/>
        <v>0</v>
      </c>
      <c r="W263" s="51">
        <f t="shared" si="80"/>
        <v>99.578487250000336</v>
      </c>
      <c r="X263" s="55">
        <f t="shared" si="83"/>
        <v>0</v>
      </c>
      <c r="Y263" s="55">
        <f t="shared" si="84"/>
        <v>211.49590000000066</v>
      </c>
      <c r="Z263" s="55">
        <f t="shared" si="85"/>
        <v>0</v>
      </c>
      <c r="AA263" s="51">
        <f t="shared" si="81"/>
        <v>72.413000000000011</v>
      </c>
      <c r="AB263" s="56" t="s">
        <v>226</v>
      </c>
      <c r="AC263" s="51">
        <f t="shared" si="82"/>
        <v>2.4969999999999999</v>
      </c>
      <c r="AD263" s="53">
        <f t="shared" si="69"/>
        <v>1</v>
      </c>
      <c r="AE263" s="53">
        <f t="shared" si="70"/>
        <v>0</v>
      </c>
      <c r="AF263" s="53">
        <f t="shared" si="71"/>
        <v>0</v>
      </c>
    </row>
    <row r="264" spans="1:32" ht="15" x14ac:dyDescent="0.25">
      <c r="A264" s="1">
        <v>1</v>
      </c>
      <c r="B264" s="54">
        <v>6</v>
      </c>
      <c r="C264" s="59" t="s">
        <v>435</v>
      </c>
      <c r="D264" s="50" t="s">
        <v>400</v>
      </c>
      <c r="E264" s="68" t="s">
        <v>21</v>
      </c>
      <c r="F264" s="68" t="s">
        <v>21</v>
      </c>
      <c r="G264" s="89" t="s">
        <v>276</v>
      </c>
      <c r="H264" s="89">
        <v>92</v>
      </c>
      <c r="I264" s="63">
        <v>268.58</v>
      </c>
      <c r="J264" s="86">
        <v>267.86399999999998</v>
      </c>
      <c r="K264" s="63">
        <v>266.30099999999999</v>
      </c>
      <c r="L264" s="86">
        <v>266.02</v>
      </c>
      <c r="M264" s="87">
        <v>56.13</v>
      </c>
      <c r="N264" s="52">
        <v>150</v>
      </c>
      <c r="O264" s="52">
        <f t="shared" si="72"/>
        <v>2.2789999999999964</v>
      </c>
      <c r="P264" s="52">
        <f t="shared" si="73"/>
        <v>2.0614999999999952</v>
      </c>
      <c r="Q264" s="51">
        <f t="shared" si="74"/>
        <v>0.95000000000000007</v>
      </c>
      <c r="R264" s="51">
        <f t="shared" si="75"/>
        <v>17.671828875000003</v>
      </c>
      <c r="S264" s="51">
        <f t="shared" si="76"/>
        <v>79.985250000000008</v>
      </c>
      <c r="T264" s="51">
        <f t="shared" si="77"/>
        <v>29.941145249999749</v>
      </c>
      <c r="U264" s="51">
        <f t="shared" si="78"/>
        <v>0</v>
      </c>
      <c r="V264" s="51">
        <f t="shared" si="79"/>
        <v>0</v>
      </c>
      <c r="W264" s="51">
        <f t="shared" si="80"/>
        <v>108.93499912499976</v>
      </c>
      <c r="X264" s="55">
        <f t="shared" si="83"/>
        <v>0</v>
      </c>
      <c r="Y264" s="55">
        <f t="shared" si="84"/>
        <v>231.42398999999946</v>
      </c>
      <c r="Z264" s="55">
        <f t="shared" si="85"/>
        <v>0</v>
      </c>
      <c r="AA264" s="51">
        <f t="shared" si="81"/>
        <v>81.388500000000008</v>
      </c>
      <c r="AB264" s="56" t="s">
        <v>226</v>
      </c>
      <c r="AC264" s="51">
        <f t="shared" si="82"/>
        <v>2.8065000000000002</v>
      </c>
      <c r="AD264" s="53">
        <f t="shared" si="69"/>
        <v>1</v>
      </c>
      <c r="AE264" s="53">
        <f t="shared" si="70"/>
        <v>0</v>
      </c>
      <c r="AF264" s="53">
        <f t="shared" si="71"/>
        <v>0</v>
      </c>
    </row>
    <row r="265" spans="1:32" ht="15" x14ac:dyDescent="0.25">
      <c r="A265" s="1">
        <v>1</v>
      </c>
      <c r="B265" s="54">
        <v>6</v>
      </c>
      <c r="C265" s="59" t="s">
        <v>418</v>
      </c>
      <c r="D265" s="50" t="s">
        <v>401</v>
      </c>
      <c r="E265" s="68" t="s">
        <v>41</v>
      </c>
      <c r="F265" s="68" t="s">
        <v>21</v>
      </c>
      <c r="G265" s="89">
        <v>261</v>
      </c>
      <c r="H265" s="89">
        <v>72</v>
      </c>
      <c r="I265" s="63">
        <v>269.90199999999999</v>
      </c>
      <c r="J265" s="63">
        <v>269.79000000000002</v>
      </c>
      <c r="K265" s="63">
        <v>268.75200000000001</v>
      </c>
      <c r="L265" s="63">
        <v>268.63499999999999</v>
      </c>
      <c r="M265" s="87">
        <v>23.44</v>
      </c>
      <c r="N265" s="52">
        <v>150</v>
      </c>
      <c r="O265" s="52">
        <f t="shared" si="72"/>
        <v>1.1499999999999773</v>
      </c>
      <c r="P265" s="52">
        <f t="shared" si="73"/>
        <v>1.1525000000000034</v>
      </c>
      <c r="Q265" s="51">
        <f t="shared" si="74"/>
        <v>0.75</v>
      </c>
      <c r="R265" s="51">
        <f t="shared" si="75"/>
        <v>5.7389910000000004</v>
      </c>
      <c r="S265" s="51">
        <f t="shared" si="76"/>
        <v>20.260950000000062</v>
      </c>
      <c r="T265" s="51">
        <f t="shared" si="77"/>
        <v>0</v>
      </c>
      <c r="U265" s="51">
        <f t="shared" si="78"/>
        <v>0</v>
      </c>
      <c r="V265" s="51">
        <f t="shared" si="79"/>
        <v>0</v>
      </c>
      <c r="W265" s="51">
        <f t="shared" si="80"/>
        <v>19.846941000000061</v>
      </c>
      <c r="X265" s="55">
        <f t="shared" si="83"/>
        <v>0</v>
      </c>
      <c r="Y265" s="55">
        <f t="shared" si="84"/>
        <v>0</v>
      </c>
      <c r="Z265" s="55">
        <f t="shared" si="85"/>
        <v>0</v>
      </c>
      <c r="AA265" s="51">
        <f t="shared" si="81"/>
        <v>29.3</v>
      </c>
      <c r="AB265" s="56" t="s">
        <v>226</v>
      </c>
      <c r="AC265" s="51">
        <f t="shared" si="82"/>
        <v>1.1720000000000002</v>
      </c>
      <c r="AD265" s="53">
        <f t="shared" ref="AD265" si="86">IF($E265="PV",1,0)+IF($E265="PI",1,0)</f>
        <v>0</v>
      </c>
      <c r="AE265" s="53">
        <f t="shared" ref="AE265" si="87">IF($E265=$AE$10,1,0)</f>
        <v>0</v>
      </c>
      <c r="AF265" s="53">
        <f t="shared" ref="AF265" si="88">IF($E265=$AF$10,1,0)</f>
        <v>1</v>
      </c>
    </row>
    <row r="266" spans="1:32" ht="15" x14ac:dyDescent="0.25">
      <c r="A266" s="1">
        <v>1</v>
      </c>
      <c r="B266" s="54">
        <v>6</v>
      </c>
      <c r="C266" s="59" t="s">
        <v>254</v>
      </c>
      <c r="D266" s="50" t="s">
        <v>223</v>
      </c>
      <c r="E266" s="68" t="s">
        <v>41</v>
      </c>
      <c r="F266" s="68" t="s">
        <v>128</v>
      </c>
      <c r="G266" s="89">
        <v>1</v>
      </c>
      <c r="H266" s="89">
        <v>2</v>
      </c>
      <c r="I266" s="63">
        <v>262.36200000000002</v>
      </c>
      <c r="J266" s="63">
        <v>261.22399999999999</v>
      </c>
      <c r="K266" s="63">
        <v>261.21199999999999</v>
      </c>
      <c r="L266" s="63">
        <v>260.07400000000001</v>
      </c>
      <c r="M266" s="88">
        <v>62.99</v>
      </c>
      <c r="N266" s="52">
        <v>150</v>
      </c>
      <c r="O266" s="52">
        <f t="shared" ref="O266" si="89">IF(AB266="paral",(I266-K266)+$O$11-0.1,IF(AB266="asf",(I266-K266)+$O$11-0.05,(I266-K266)+$O$11))</f>
        <v>1.2500000000000342</v>
      </c>
      <c r="P266" s="52">
        <f t="shared" ref="P266" si="90">IF(AB266="paral",(((I266-K266)+(J266-L266))/2)+$P$11-0.1,IF(AB266="asf",(((I266-K266)+(J266-L266))/2)+$P$11-0.05,(((I266-K266)+(J266-L266))/2)+$P$11))</f>
        <v>1.2500000000000058</v>
      </c>
      <c r="Q266" s="51">
        <f t="shared" ref="Q266" si="91">IF(P266&lt;1.5,(N266/1000)+0.6,IF(P266&lt;2,(N266/1000)+0.7,IF(P266&lt;3,(N266/1000)+0.8,IF(P266&lt;4,(N266/1000)+0.9,IF(P266&lt;5,(N266/1000)+1,(N266/1000)+1.1)))))</f>
        <v>0.75</v>
      </c>
      <c r="R266" s="51">
        <f t="shared" ref="R266" si="92">(M266*Q266*$R$11*2)+((M266*(N266/1000)*Q266)-(3.14*(N266/1000)^2/4*M266))</f>
        <v>15.422314125</v>
      </c>
      <c r="S266" s="51">
        <f t="shared" ref="S266" si="93">IF(P266&lt;=$S$11,M266*Q266*P266,M266*Q266*$S$11)</f>
        <v>59.053125000000271</v>
      </c>
      <c r="T266" s="51">
        <f t="shared" ref="T266" si="94">IF(P266&lt;=$S$11,0,IF(P266&lt;=$T$11,(P266-$S$11)*Q266*M266,($T$11-$S$11)*Q266*M266))</f>
        <v>0</v>
      </c>
      <c r="U266" s="51">
        <f t="shared" ref="U266" si="95">IF(P266&lt;=$T$11,0,IF(P266&lt;=$U$11,(P266-$T$11)*Q266*M266,($U$11-$T$11)*Q266*M266))</f>
        <v>0</v>
      </c>
      <c r="V266" s="51">
        <f t="shared" ref="V266" si="96">IF(P266&lt;=$U$11,0,(P266-$U$11)*Q266*M266)</f>
        <v>0</v>
      </c>
      <c r="W266" s="51">
        <f t="shared" ref="W266" si="97">SUM(S266:V266)-(((3.14*(N266/1000)^2)/4)*M266)</f>
        <v>57.940564125000272</v>
      </c>
      <c r="X266" s="55">
        <f t="shared" si="83"/>
        <v>157.47500000000073</v>
      </c>
      <c r="Y266" s="55">
        <f t="shared" si="84"/>
        <v>0</v>
      </c>
      <c r="Z266" s="55">
        <f t="shared" si="85"/>
        <v>0</v>
      </c>
      <c r="AA266" s="51">
        <f t="shared" ref="AA266" si="98">(Q266+$AA$11)*M266</f>
        <v>78.737499999999997</v>
      </c>
      <c r="AB266" s="56" t="s">
        <v>129</v>
      </c>
      <c r="AC266" s="51">
        <f t="shared" ref="AC266" si="99">M266*$AC$11</f>
        <v>3.1495000000000002</v>
      </c>
      <c r="AD266" s="53">
        <f t="shared" si="10"/>
        <v>0</v>
      </c>
      <c r="AE266" s="53">
        <f t="shared" ref="AE266:AE286" si="100">IF($E266=$AE$10,1,0)</f>
        <v>0</v>
      </c>
      <c r="AF266" s="53">
        <f t="shared" ref="AF266:AF286" si="101">IF($E266=$AF$10,1,0)</f>
        <v>1</v>
      </c>
    </row>
    <row r="267" spans="1:32" ht="15" x14ac:dyDescent="0.25">
      <c r="A267" s="1">
        <v>1</v>
      </c>
      <c r="B267" s="54">
        <v>6</v>
      </c>
      <c r="C267" s="59" t="s">
        <v>254</v>
      </c>
      <c r="D267" s="50" t="s">
        <v>121</v>
      </c>
      <c r="E267" s="68" t="s">
        <v>128</v>
      </c>
      <c r="F267" s="68" t="s">
        <v>128</v>
      </c>
      <c r="G267" s="89">
        <v>2</v>
      </c>
      <c r="H267" s="89">
        <v>3</v>
      </c>
      <c r="I267" s="63">
        <v>261.22399999999999</v>
      </c>
      <c r="J267" s="63">
        <v>259.73099999999999</v>
      </c>
      <c r="K267" s="63">
        <v>260.07400000000001</v>
      </c>
      <c r="L267" s="63">
        <v>258.58100000000002</v>
      </c>
      <c r="M267" s="88">
        <v>70.53</v>
      </c>
      <c r="N267" s="52">
        <v>150</v>
      </c>
      <c r="O267" s="52">
        <f t="shared" ref="O267:O296" si="102">IF(AB267="paral",(I267-K267)+$O$11-0.1,IF(AB267="asf",(I267-K267)+$O$11-0.05,(I267-K267)+$O$11))</f>
        <v>1.2499999999999774</v>
      </c>
      <c r="P267" s="52">
        <f t="shared" ref="P267:P296" si="103">IF(AB267="paral",(((I267-K267)+(J267-L267))/2)+$P$11-0.1,IF(AB267="asf",(((I267-K267)+(J267-L267))/2)+$P$11-0.05,(((I267-K267)+(J267-L267))/2)+$P$11))</f>
        <v>1.2499999999999774</v>
      </c>
      <c r="Q267" s="51">
        <f t="shared" ref="Q267:Q296" si="104">IF(P267&lt;1.5,(N267/1000)+0.6,IF(P267&lt;2,(N267/1000)+0.7,IF(P267&lt;3,(N267/1000)+0.8,IF(P267&lt;4,(N267/1000)+0.9,IF(P267&lt;5,(N267/1000)+1,(N267/1000)+1.1)))))</f>
        <v>0.75</v>
      </c>
      <c r="R267" s="51">
        <f t="shared" ref="R267:R296" si="105">(M267*Q267*$R$11*2)+((M267*(N267/1000)*Q267)-(3.14*(N267/1000)^2/4*M267))</f>
        <v>17.268388874999999</v>
      </c>
      <c r="S267" s="51">
        <f t="shared" ref="S267:S296" si="106">IF(P267&lt;=$S$11,M267*Q267*P267,M267*Q267*$S$11)</f>
        <v>66.121874999998809</v>
      </c>
      <c r="T267" s="51">
        <f t="shared" ref="T267:T296" si="107">IF(P267&lt;=$S$11,0,IF(P267&lt;=$T$11,(P267-$S$11)*Q267*M267,($T$11-$S$11)*Q267*M267))</f>
        <v>0</v>
      </c>
      <c r="U267" s="51">
        <f t="shared" ref="U267:U296" si="108">IF(P267&lt;=$T$11,0,IF(P267&lt;=$U$11,(P267-$T$11)*Q267*M267,($U$11-$T$11)*Q267*M267))</f>
        <v>0</v>
      </c>
      <c r="V267" s="51">
        <f t="shared" ref="V267:V296" si="109">IF(P267&lt;=$U$11,0,(P267-$U$11)*Q267*M267)</f>
        <v>0</v>
      </c>
      <c r="W267" s="51">
        <f t="shared" ref="W267:W296" si="110">SUM(S267:V267)-(((3.14*(N267/1000)^2)/4)*M267)</f>
        <v>64.876138874998816</v>
      </c>
      <c r="X267" s="55">
        <f t="shared" si="83"/>
        <v>0</v>
      </c>
      <c r="Y267" s="55">
        <f t="shared" si="84"/>
        <v>0</v>
      </c>
      <c r="Z267" s="55">
        <f t="shared" si="85"/>
        <v>0</v>
      </c>
      <c r="AA267" s="51">
        <f t="shared" ref="AA267:AA296" si="111">(Q267+$AA$11)*M267</f>
        <v>88.162499999999994</v>
      </c>
      <c r="AB267" s="56" t="s">
        <v>129</v>
      </c>
      <c r="AC267" s="51">
        <f t="shared" ref="AC267:AC296" si="112">M267*$AC$11</f>
        <v>3.5265000000000004</v>
      </c>
      <c r="AD267" s="53">
        <f t="shared" si="10"/>
        <v>1</v>
      </c>
      <c r="AE267" s="53">
        <f t="shared" si="100"/>
        <v>0</v>
      </c>
      <c r="AF267" s="53">
        <f t="shared" si="101"/>
        <v>0</v>
      </c>
    </row>
    <row r="268" spans="1:32" ht="15" x14ac:dyDescent="0.25">
      <c r="A268" s="1">
        <v>1</v>
      </c>
      <c r="B268" s="54">
        <v>6</v>
      </c>
      <c r="C268" s="59" t="s">
        <v>254</v>
      </c>
      <c r="D268" s="50" t="s">
        <v>122</v>
      </c>
      <c r="E268" s="68" t="s">
        <v>128</v>
      </c>
      <c r="F268" s="68" t="s">
        <v>21</v>
      </c>
      <c r="G268" s="89">
        <v>3</v>
      </c>
      <c r="H268" s="89">
        <v>4</v>
      </c>
      <c r="I268" s="63">
        <v>259.73099999999999</v>
      </c>
      <c r="J268" s="63">
        <v>257.661</v>
      </c>
      <c r="K268" s="63">
        <v>258.58100000000002</v>
      </c>
      <c r="L268" s="63">
        <v>255.5</v>
      </c>
      <c r="M268" s="88">
        <v>88.81</v>
      </c>
      <c r="N268" s="52">
        <v>150</v>
      </c>
      <c r="O268" s="52">
        <f t="shared" si="102"/>
        <v>1.2499999999999774</v>
      </c>
      <c r="P268" s="52">
        <f t="shared" si="103"/>
        <v>1.7554999999999894</v>
      </c>
      <c r="Q268" s="51">
        <f t="shared" si="104"/>
        <v>0.85</v>
      </c>
      <c r="R268" s="51">
        <f t="shared" si="105"/>
        <v>24.852368375000005</v>
      </c>
      <c r="S268" s="51">
        <f t="shared" si="106"/>
        <v>113.23275000000001</v>
      </c>
      <c r="T268" s="51">
        <f t="shared" si="107"/>
        <v>19.287311749999201</v>
      </c>
      <c r="U268" s="51">
        <f t="shared" si="108"/>
        <v>0</v>
      </c>
      <c r="V268" s="51">
        <f t="shared" si="109"/>
        <v>0</v>
      </c>
      <c r="W268" s="51">
        <f t="shared" si="110"/>
        <v>130.9514551249992</v>
      </c>
      <c r="X268" s="55">
        <f t="shared" ref="X268:X332" si="113">IF(AND(P268&gt;=1.25,P268&lt;=1.5),P268*M268*2,0)</f>
        <v>0</v>
      </c>
      <c r="Y268" s="55">
        <f t="shared" ref="Y268:Y311" si="114">IF(AND(P268&gt;=1.51,P268&lt;=2.5),P268*M268*2,0)</f>
        <v>311.81190999999814</v>
      </c>
      <c r="Z268" s="55">
        <f t="shared" ref="Z268:Z311" si="115">IF(P268&gt;2.51,P268*M268*2,0)</f>
        <v>0</v>
      </c>
      <c r="AA268" s="51">
        <f t="shared" si="111"/>
        <v>119.89350000000002</v>
      </c>
      <c r="AB268" s="56" t="s">
        <v>129</v>
      </c>
      <c r="AC268" s="51">
        <f t="shared" si="112"/>
        <v>4.4405000000000001</v>
      </c>
      <c r="AD268" s="53">
        <f t="shared" si="10"/>
        <v>1</v>
      </c>
      <c r="AE268" s="53">
        <f t="shared" si="100"/>
        <v>0</v>
      </c>
      <c r="AF268" s="53">
        <f t="shared" si="101"/>
        <v>0</v>
      </c>
    </row>
    <row r="269" spans="1:32" ht="15" x14ac:dyDescent="0.25">
      <c r="A269" s="1">
        <v>1</v>
      </c>
      <c r="B269" s="54">
        <v>6</v>
      </c>
      <c r="C269" s="59" t="s">
        <v>254</v>
      </c>
      <c r="D269" s="50" t="s">
        <v>219</v>
      </c>
      <c r="E269" s="68" t="s">
        <v>21</v>
      </c>
      <c r="F269" s="68" t="s">
        <v>21</v>
      </c>
      <c r="G269" s="89">
        <v>4</v>
      </c>
      <c r="H269" s="89">
        <v>20</v>
      </c>
      <c r="I269" s="63">
        <v>257.661</v>
      </c>
      <c r="J269" s="63">
        <v>252.661</v>
      </c>
      <c r="K269" s="63">
        <v>255.5</v>
      </c>
      <c r="L269" s="63">
        <v>250.5</v>
      </c>
      <c r="M269" s="88">
        <v>36.82</v>
      </c>
      <c r="N269" s="52">
        <v>150</v>
      </c>
      <c r="O269" s="52">
        <f t="shared" si="102"/>
        <v>2.2610000000000015</v>
      </c>
      <c r="P269" s="52">
        <f t="shared" si="103"/>
        <v>2.2610000000000015</v>
      </c>
      <c r="Q269" s="51">
        <f t="shared" si="104"/>
        <v>0.95000000000000007</v>
      </c>
      <c r="R269" s="51">
        <f t="shared" si="105"/>
        <v>11.59231675</v>
      </c>
      <c r="S269" s="51">
        <f t="shared" si="106"/>
        <v>52.468499999999999</v>
      </c>
      <c r="T269" s="51">
        <f t="shared" si="107"/>
        <v>26.619019000000051</v>
      </c>
      <c r="U269" s="51">
        <f t="shared" si="108"/>
        <v>0</v>
      </c>
      <c r="V269" s="51">
        <f t="shared" si="109"/>
        <v>0</v>
      </c>
      <c r="W269" s="51">
        <f t="shared" si="110"/>
        <v>78.43718575000004</v>
      </c>
      <c r="X269" s="55">
        <f t="shared" si="113"/>
        <v>0</v>
      </c>
      <c r="Y269" s="55">
        <f t="shared" si="114"/>
        <v>166.5000400000001</v>
      </c>
      <c r="Z269" s="55">
        <f t="shared" si="115"/>
        <v>0</v>
      </c>
      <c r="AA269" s="51">
        <f t="shared" si="111"/>
        <v>53.38900000000001</v>
      </c>
      <c r="AB269" s="56" t="s">
        <v>129</v>
      </c>
      <c r="AC269" s="51">
        <f t="shared" si="112"/>
        <v>1.8410000000000002</v>
      </c>
      <c r="AD269" s="53">
        <f t="shared" si="10"/>
        <v>1</v>
      </c>
      <c r="AE269" s="53">
        <f t="shared" si="100"/>
        <v>0</v>
      </c>
      <c r="AF269" s="53">
        <f t="shared" si="101"/>
        <v>0</v>
      </c>
    </row>
    <row r="270" spans="1:32" ht="15" x14ac:dyDescent="0.25">
      <c r="A270" s="1">
        <v>1</v>
      </c>
      <c r="B270" s="54">
        <v>6</v>
      </c>
      <c r="C270" s="59" t="s">
        <v>254</v>
      </c>
      <c r="D270" s="50" t="s">
        <v>220</v>
      </c>
      <c r="E270" s="68" t="s">
        <v>21</v>
      </c>
      <c r="F270" s="68" t="s">
        <v>128</v>
      </c>
      <c r="G270" s="89">
        <v>20</v>
      </c>
      <c r="H270" s="89">
        <v>5</v>
      </c>
      <c r="I270" s="63">
        <v>252.661</v>
      </c>
      <c r="J270" s="63">
        <v>246.589</v>
      </c>
      <c r="K270" s="63">
        <v>250.5</v>
      </c>
      <c r="L270" s="63">
        <v>245.43899999999999</v>
      </c>
      <c r="M270" s="88">
        <v>39.299999999999997</v>
      </c>
      <c r="N270" s="52">
        <v>150</v>
      </c>
      <c r="O270" s="52">
        <f t="shared" si="102"/>
        <v>2.2610000000000015</v>
      </c>
      <c r="P270" s="52">
        <f t="shared" si="103"/>
        <v>1.7555000000000036</v>
      </c>
      <c r="Q270" s="51">
        <f t="shared" si="104"/>
        <v>0.85</v>
      </c>
      <c r="R270" s="51">
        <f t="shared" si="105"/>
        <v>10.997613749999999</v>
      </c>
      <c r="S270" s="51">
        <f t="shared" si="106"/>
        <v>50.107499999999987</v>
      </c>
      <c r="T270" s="51">
        <f t="shared" si="107"/>
        <v>8.5349775000001191</v>
      </c>
      <c r="U270" s="51">
        <f t="shared" si="108"/>
        <v>0</v>
      </c>
      <c r="V270" s="51">
        <f t="shared" si="109"/>
        <v>0</v>
      </c>
      <c r="W270" s="51">
        <f t="shared" si="110"/>
        <v>57.948341250000105</v>
      </c>
      <c r="X270" s="55">
        <f t="shared" si="113"/>
        <v>0</v>
      </c>
      <c r="Y270" s="55">
        <f t="shared" si="114"/>
        <v>137.98230000000027</v>
      </c>
      <c r="Z270" s="55">
        <f t="shared" si="115"/>
        <v>0</v>
      </c>
      <c r="AA270" s="51">
        <f t="shared" si="111"/>
        <v>53.055</v>
      </c>
      <c r="AB270" s="56" t="s">
        <v>129</v>
      </c>
      <c r="AC270" s="51">
        <f t="shared" si="112"/>
        <v>1.9649999999999999</v>
      </c>
      <c r="AD270" s="53">
        <f t="shared" si="10"/>
        <v>1</v>
      </c>
      <c r="AE270" s="53">
        <f t="shared" si="100"/>
        <v>0</v>
      </c>
      <c r="AF270" s="53">
        <f t="shared" si="101"/>
        <v>0</v>
      </c>
    </row>
    <row r="271" spans="1:32" ht="15" x14ac:dyDescent="0.25">
      <c r="A271" s="1">
        <v>1</v>
      </c>
      <c r="B271" s="54">
        <v>6</v>
      </c>
      <c r="C271" s="59" t="s">
        <v>256</v>
      </c>
      <c r="D271" s="50" t="s">
        <v>211</v>
      </c>
      <c r="E271" s="68" t="s">
        <v>41</v>
      </c>
      <c r="F271" s="68" t="s">
        <v>128</v>
      </c>
      <c r="G271" s="89">
        <v>12</v>
      </c>
      <c r="H271" s="89">
        <v>13</v>
      </c>
      <c r="I271" s="63">
        <v>262.476</v>
      </c>
      <c r="J271" s="63">
        <v>261.09500000000003</v>
      </c>
      <c r="K271" s="63">
        <v>261.32600000000002</v>
      </c>
      <c r="L271" s="63">
        <v>259.94499999999999</v>
      </c>
      <c r="M271" s="88">
        <v>80.62</v>
      </c>
      <c r="N271" s="52">
        <v>150</v>
      </c>
      <c r="O271" s="52">
        <f t="shared" si="102"/>
        <v>1.1499999999999773</v>
      </c>
      <c r="P271" s="52">
        <f t="shared" si="103"/>
        <v>1.1500000000000057</v>
      </c>
      <c r="Q271" s="51">
        <f t="shared" si="104"/>
        <v>0.75</v>
      </c>
      <c r="R271" s="51">
        <f t="shared" si="105"/>
        <v>19.73879925</v>
      </c>
      <c r="S271" s="51">
        <f t="shared" si="106"/>
        <v>69.534750000000344</v>
      </c>
      <c r="T271" s="51">
        <f t="shared" si="107"/>
        <v>0</v>
      </c>
      <c r="U271" s="51">
        <f t="shared" si="108"/>
        <v>0</v>
      </c>
      <c r="V271" s="51">
        <f t="shared" si="109"/>
        <v>0</v>
      </c>
      <c r="W271" s="51">
        <f t="shared" si="110"/>
        <v>68.110799250000341</v>
      </c>
      <c r="X271" s="55">
        <f t="shared" si="113"/>
        <v>0</v>
      </c>
      <c r="Y271" s="55">
        <f t="shared" si="114"/>
        <v>0</v>
      </c>
      <c r="Z271" s="55">
        <f t="shared" si="115"/>
        <v>0</v>
      </c>
      <c r="AA271" s="51">
        <f t="shared" si="111"/>
        <v>100.77500000000001</v>
      </c>
      <c r="AB271" s="56" t="s">
        <v>226</v>
      </c>
      <c r="AC271" s="51">
        <f t="shared" si="112"/>
        <v>4.0310000000000006</v>
      </c>
      <c r="AD271" s="53">
        <f t="shared" si="10"/>
        <v>0</v>
      </c>
      <c r="AE271" s="53">
        <f t="shared" si="100"/>
        <v>0</v>
      </c>
      <c r="AF271" s="53">
        <f t="shared" si="101"/>
        <v>1</v>
      </c>
    </row>
    <row r="272" spans="1:32" ht="15" x14ac:dyDescent="0.25">
      <c r="A272" s="1">
        <v>1</v>
      </c>
      <c r="B272" s="54">
        <v>6</v>
      </c>
      <c r="C272" s="59" t="s">
        <v>256</v>
      </c>
      <c r="D272" s="50" t="s">
        <v>212</v>
      </c>
      <c r="E272" s="68" t="s">
        <v>128</v>
      </c>
      <c r="F272" s="68" t="s">
        <v>128</v>
      </c>
      <c r="G272" s="89">
        <v>13</v>
      </c>
      <c r="H272" s="89">
        <v>14</v>
      </c>
      <c r="I272" s="63">
        <v>261.09500000000003</v>
      </c>
      <c r="J272" s="63">
        <v>259.23700000000002</v>
      </c>
      <c r="K272" s="63">
        <v>259.94499999999999</v>
      </c>
      <c r="L272" s="63">
        <v>258.08699999999999</v>
      </c>
      <c r="M272" s="88">
        <v>75.92</v>
      </c>
      <c r="N272" s="52">
        <v>150</v>
      </c>
      <c r="O272" s="52">
        <f t="shared" si="102"/>
        <v>1.1500000000000341</v>
      </c>
      <c r="P272" s="52">
        <f t="shared" si="103"/>
        <v>1.1500000000000341</v>
      </c>
      <c r="Q272" s="51">
        <f t="shared" si="104"/>
        <v>0.75</v>
      </c>
      <c r="R272" s="51">
        <f t="shared" si="105"/>
        <v>18.588062999999998</v>
      </c>
      <c r="S272" s="51">
        <f t="shared" si="106"/>
        <v>65.481000000001941</v>
      </c>
      <c r="T272" s="51">
        <f t="shared" si="107"/>
        <v>0</v>
      </c>
      <c r="U272" s="51">
        <f t="shared" si="108"/>
        <v>0</v>
      </c>
      <c r="V272" s="51">
        <f t="shared" si="109"/>
        <v>0</v>
      </c>
      <c r="W272" s="51">
        <f t="shared" si="110"/>
        <v>64.140063000001945</v>
      </c>
      <c r="X272" s="55">
        <f t="shared" si="113"/>
        <v>0</v>
      </c>
      <c r="Y272" s="55">
        <f t="shared" si="114"/>
        <v>0</v>
      </c>
      <c r="Z272" s="55">
        <f t="shared" si="115"/>
        <v>0</v>
      </c>
      <c r="AA272" s="51">
        <f t="shared" si="111"/>
        <v>94.9</v>
      </c>
      <c r="AB272" s="56" t="s">
        <v>226</v>
      </c>
      <c r="AC272" s="51">
        <f t="shared" si="112"/>
        <v>3.7960000000000003</v>
      </c>
      <c r="AD272" s="53">
        <f t="shared" si="10"/>
        <v>1</v>
      </c>
      <c r="AE272" s="53">
        <f t="shared" si="100"/>
        <v>0</v>
      </c>
      <c r="AF272" s="53">
        <f t="shared" si="101"/>
        <v>0</v>
      </c>
    </row>
    <row r="273" spans="1:32" ht="15" x14ac:dyDescent="0.25">
      <c r="A273" s="1">
        <v>1</v>
      </c>
      <c r="B273" s="54">
        <v>6</v>
      </c>
      <c r="C273" s="59" t="s">
        <v>256</v>
      </c>
      <c r="D273" s="50" t="s">
        <v>213</v>
      </c>
      <c r="E273" s="68" t="s">
        <v>128</v>
      </c>
      <c r="F273" s="68" t="s">
        <v>21</v>
      </c>
      <c r="G273" s="89">
        <v>14</v>
      </c>
      <c r="H273" s="89">
        <v>15</v>
      </c>
      <c r="I273" s="63">
        <v>259.23700000000002</v>
      </c>
      <c r="J273" s="63">
        <v>256.48599999999999</v>
      </c>
      <c r="K273" s="63">
        <v>258.08699999999999</v>
      </c>
      <c r="L273" s="63">
        <v>254.5</v>
      </c>
      <c r="M273" s="88">
        <v>75.63</v>
      </c>
      <c r="N273" s="52">
        <v>150</v>
      </c>
      <c r="O273" s="52">
        <f t="shared" si="102"/>
        <v>1.1500000000000341</v>
      </c>
      <c r="P273" s="52">
        <f t="shared" si="103"/>
        <v>1.5680000000000121</v>
      </c>
      <c r="Q273" s="51">
        <f t="shared" si="104"/>
        <v>0.85</v>
      </c>
      <c r="R273" s="51">
        <f t="shared" si="105"/>
        <v>21.164110125000001</v>
      </c>
      <c r="S273" s="51">
        <f t="shared" si="106"/>
        <v>96.428249999999991</v>
      </c>
      <c r="T273" s="51">
        <f t="shared" si="107"/>
        <v>4.3714140000007742</v>
      </c>
      <c r="U273" s="51">
        <f t="shared" si="108"/>
        <v>0</v>
      </c>
      <c r="V273" s="51">
        <f t="shared" si="109"/>
        <v>0</v>
      </c>
      <c r="W273" s="51">
        <f t="shared" si="110"/>
        <v>99.463849125000763</v>
      </c>
      <c r="X273" s="55">
        <f t="shared" si="113"/>
        <v>0</v>
      </c>
      <c r="Y273" s="55">
        <f t="shared" si="114"/>
        <v>237.17568000000182</v>
      </c>
      <c r="Z273" s="55">
        <f t="shared" si="115"/>
        <v>0</v>
      </c>
      <c r="AA273" s="51">
        <f t="shared" si="111"/>
        <v>102.1005</v>
      </c>
      <c r="AB273" s="56" t="s">
        <v>226</v>
      </c>
      <c r="AC273" s="51">
        <f t="shared" si="112"/>
        <v>3.7814999999999999</v>
      </c>
      <c r="AD273" s="53">
        <f t="shared" si="10"/>
        <v>1</v>
      </c>
      <c r="AE273" s="53">
        <f t="shared" si="100"/>
        <v>0</v>
      </c>
      <c r="AF273" s="53">
        <f t="shared" si="101"/>
        <v>0</v>
      </c>
    </row>
    <row r="274" spans="1:32" ht="15" x14ac:dyDescent="0.25">
      <c r="A274" s="1">
        <v>1</v>
      </c>
      <c r="B274" s="54">
        <v>6</v>
      </c>
      <c r="C274" s="59" t="s">
        <v>256</v>
      </c>
      <c r="D274" s="50" t="s">
        <v>221</v>
      </c>
      <c r="E274" s="68" t="s">
        <v>21</v>
      </c>
      <c r="F274" s="68" t="s">
        <v>21</v>
      </c>
      <c r="G274" s="89">
        <v>15</v>
      </c>
      <c r="H274" s="89">
        <v>21</v>
      </c>
      <c r="I274" s="63">
        <v>256.48599999999999</v>
      </c>
      <c r="J274" s="63">
        <v>251.709</v>
      </c>
      <c r="K274" s="63">
        <v>254.5</v>
      </c>
      <c r="L274" s="63">
        <v>249.7</v>
      </c>
      <c r="M274" s="88">
        <v>32.56</v>
      </c>
      <c r="N274" s="52">
        <v>150</v>
      </c>
      <c r="O274" s="52">
        <f t="shared" si="102"/>
        <v>2.0859999999999901</v>
      </c>
      <c r="P274" s="52">
        <f t="shared" si="103"/>
        <v>2.0975000000000024</v>
      </c>
      <c r="Q274" s="51">
        <f t="shared" si="104"/>
        <v>0.95000000000000007</v>
      </c>
      <c r="R274" s="51">
        <f t="shared" si="105"/>
        <v>10.251109000000003</v>
      </c>
      <c r="S274" s="51">
        <f t="shared" si="106"/>
        <v>46.39800000000001</v>
      </c>
      <c r="T274" s="51">
        <f t="shared" si="107"/>
        <v>18.481870000000075</v>
      </c>
      <c r="U274" s="51">
        <f t="shared" si="108"/>
        <v>0</v>
      </c>
      <c r="V274" s="51">
        <f t="shared" si="109"/>
        <v>0</v>
      </c>
      <c r="W274" s="51">
        <f t="shared" si="110"/>
        <v>64.304779000000082</v>
      </c>
      <c r="X274" s="55">
        <f t="shared" si="113"/>
        <v>0</v>
      </c>
      <c r="Y274" s="55">
        <f t="shared" si="114"/>
        <v>136.58920000000018</v>
      </c>
      <c r="Z274" s="55">
        <f t="shared" si="115"/>
        <v>0</v>
      </c>
      <c r="AA274" s="51">
        <f t="shared" si="111"/>
        <v>47.21200000000001</v>
      </c>
      <c r="AB274" s="56" t="s">
        <v>129</v>
      </c>
      <c r="AC274" s="51">
        <f t="shared" si="112"/>
        <v>1.6280000000000001</v>
      </c>
      <c r="AD274" s="53">
        <f t="shared" si="10"/>
        <v>1</v>
      </c>
      <c r="AE274" s="53">
        <f t="shared" si="100"/>
        <v>0</v>
      </c>
      <c r="AF274" s="53">
        <f t="shared" si="101"/>
        <v>0</v>
      </c>
    </row>
    <row r="275" spans="1:32" ht="15" x14ac:dyDescent="0.25">
      <c r="A275" s="1">
        <v>1</v>
      </c>
      <c r="B275" s="54">
        <v>6</v>
      </c>
      <c r="C275" s="59" t="s">
        <v>256</v>
      </c>
      <c r="D275" s="50" t="s">
        <v>222</v>
      </c>
      <c r="E275" s="68" t="s">
        <v>21</v>
      </c>
      <c r="F275" s="68" t="s">
        <v>21</v>
      </c>
      <c r="G275" s="89">
        <v>21</v>
      </c>
      <c r="H275" s="89">
        <v>8</v>
      </c>
      <c r="I275" s="63">
        <v>251.709</v>
      </c>
      <c r="J275" s="63">
        <v>246.709</v>
      </c>
      <c r="K275" s="63">
        <v>249.7</v>
      </c>
      <c r="L275" s="63">
        <v>245.559</v>
      </c>
      <c r="M275" s="88">
        <v>38.53</v>
      </c>
      <c r="N275" s="52">
        <v>150</v>
      </c>
      <c r="O275" s="52">
        <f t="shared" si="102"/>
        <v>2.1090000000000146</v>
      </c>
      <c r="P275" s="52">
        <f t="shared" si="103"/>
        <v>1.6795000000000102</v>
      </c>
      <c r="Q275" s="51">
        <f t="shared" si="104"/>
        <v>0.85</v>
      </c>
      <c r="R275" s="51">
        <f t="shared" si="105"/>
        <v>10.782138875000001</v>
      </c>
      <c r="S275" s="51">
        <f t="shared" si="106"/>
        <v>49.125750000000004</v>
      </c>
      <c r="T275" s="51">
        <f t="shared" si="107"/>
        <v>5.8787147500003343</v>
      </c>
      <c r="U275" s="51">
        <f t="shared" si="108"/>
        <v>0</v>
      </c>
      <c r="V275" s="51">
        <f t="shared" si="109"/>
        <v>0</v>
      </c>
      <c r="W275" s="51">
        <f t="shared" si="110"/>
        <v>54.323928625000335</v>
      </c>
      <c r="X275" s="55">
        <f t="shared" si="113"/>
        <v>0</v>
      </c>
      <c r="Y275" s="55">
        <f t="shared" si="114"/>
        <v>129.42227000000079</v>
      </c>
      <c r="Z275" s="55">
        <f t="shared" si="115"/>
        <v>0</v>
      </c>
      <c r="AA275" s="51">
        <f t="shared" si="111"/>
        <v>52.015500000000003</v>
      </c>
      <c r="AB275" s="56" t="s">
        <v>129</v>
      </c>
      <c r="AC275" s="51">
        <f t="shared" si="112"/>
        <v>1.9265000000000001</v>
      </c>
      <c r="AD275" s="53">
        <f t="shared" si="10"/>
        <v>1</v>
      </c>
      <c r="AE275" s="53">
        <f t="shared" si="100"/>
        <v>0</v>
      </c>
      <c r="AF275" s="53">
        <f t="shared" si="101"/>
        <v>0</v>
      </c>
    </row>
    <row r="276" spans="1:32" ht="15" x14ac:dyDescent="0.25">
      <c r="A276" s="1">
        <v>1</v>
      </c>
      <c r="B276" s="54">
        <v>6</v>
      </c>
      <c r="C276" s="59" t="s">
        <v>257</v>
      </c>
      <c r="D276" s="50" t="s">
        <v>203</v>
      </c>
      <c r="E276" s="68" t="s">
        <v>21</v>
      </c>
      <c r="F276" s="68" t="s">
        <v>21</v>
      </c>
      <c r="G276" s="89">
        <v>8</v>
      </c>
      <c r="H276" s="89" t="s">
        <v>503</v>
      </c>
      <c r="I276" s="63">
        <v>246.709</v>
      </c>
      <c r="J276" s="63">
        <v>245.946</v>
      </c>
      <c r="K276" s="63">
        <v>244.25299999999999</v>
      </c>
      <c r="L276" s="63">
        <v>243.946</v>
      </c>
      <c r="M276" s="88">
        <v>10</v>
      </c>
      <c r="N276" s="52">
        <v>150</v>
      </c>
      <c r="O276" s="52">
        <f t="shared" si="102"/>
        <v>2.5560000000000174</v>
      </c>
      <c r="P276" s="52">
        <f t="shared" si="103"/>
        <v>2.3280000000000087</v>
      </c>
      <c r="Q276" s="51">
        <f t="shared" si="104"/>
        <v>0.95000000000000007</v>
      </c>
      <c r="R276" s="51">
        <f t="shared" si="105"/>
        <v>3.1483750000000001</v>
      </c>
      <c r="S276" s="51">
        <f t="shared" si="106"/>
        <v>14.25</v>
      </c>
      <c r="T276" s="51">
        <f t="shared" si="107"/>
        <v>7.8660000000000831</v>
      </c>
      <c r="U276" s="51">
        <f t="shared" si="108"/>
        <v>0</v>
      </c>
      <c r="V276" s="51">
        <f t="shared" si="109"/>
        <v>0</v>
      </c>
      <c r="W276" s="51">
        <f t="shared" si="110"/>
        <v>21.939375000000084</v>
      </c>
      <c r="X276" s="55">
        <f t="shared" si="113"/>
        <v>0</v>
      </c>
      <c r="Y276" s="55">
        <f t="shared" si="114"/>
        <v>46.560000000000173</v>
      </c>
      <c r="Z276" s="55">
        <f t="shared" si="115"/>
        <v>0</v>
      </c>
      <c r="AA276" s="51">
        <f t="shared" si="111"/>
        <v>14.500000000000002</v>
      </c>
      <c r="AB276" s="56" t="s">
        <v>129</v>
      </c>
      <c r="AC276" s="51">
        <f t="shared" si="112"/>
        <v>0.5</v>
      </c>
      <c r="AD276" s="53">
        <f t="shared" si="10"/>
        <v>1</v>
      </c>
      <c r="AE276" s="53">
        <f t="shared" si="100"/>
        <v>0</v>
      </c>
      <c r="AF276" s="53">
        <f t="shared" si="101"/>
        <v>0</v>
      </c>
    </row>
    <row r="277" spans="1:32" ht="15" x14ac:dyDescent="0.25">
      <c r="A277" s="1">
        <v>1</v>
      </c>
      <c r="B277" s="54">
        <v>6</v>
      </c>
      <c r="C277" s="59" t="s">
        <v>258</v>
      </c>
      <c r="D277" s="50" t="s">
        <v>215</v>
      </c>
      <c r="E277" s="68" t="s">
        <v>41</v>
      </c>
      <c r="F277" s="68" t="s">
        <v>128</v>
      </c>
      <c r="G277" s="89">
        <v>16</v>
      </c>
      <c r="H277" s="89">
        <v>17</v>
      </c>
      <c r="I277" s="63">
        <v>261.60300000000001</v>
      </c>
      <c r="J277" s="63">
        <v>260.70800000000003</v>
      </c>
      <c r="K277" s="63">
        <v>260.45299999999997</v>
      </c>
      <c r="L277" s="63">
        <v>259.55799999999999</v>
      </c>
      <c r="M277" s="88">
        <v>50.63</v>
      </c>
      <c r="N277" s="52">
        <v>150</v>
      </c>
      <c r="O277" s="52">
        <f t="shared" si="102"/>
        <v>1.2500000000000342</v>
      </c>
      <c r="P277" s="52">
        <f t="shared" si="103"/>
        <v>1.2500000000000342</v>
      </c>
      <c r="Q277" s="51">
        <f t="shared" si="104"/>
        <v>0.75</v>
      </c>
      <c r="R277" s="51">
        <f t="shared" si="105"/>
        <v>12.396122625</v>
      </c>
      <c r="S277" s="51">
        <f t="shared" si="106"/>
        <v>47.465625000001303</v>
      </c>
      <c r="T277" s="51">
        <f t="shared" si="107"/>
        <v>0</v>
      </c>
      <c r="U277" s="51">
        <f t="shared" si="108"/>
        <v>0</v>
      </c>
      <c r="V277" s="51">
        <f t="shared" si="109"/>
        <v>0</v>
      </c>
      <c r="W277" s="51">
        <f t="shared" si="110"/>
        <v>46.571372625001302</v>
      </c>
      <c r="X277" s="55">
        <f t="shared" si="113"/>
        <v>126.57500000000347</v>
      </c>
      <c r="Y277" s="55">
        <f t="shared" si="114"/>
        <v>0</v>
      </c>
      <c r="Z277" s="55">
        <f t="shared" si="115"/>
        <v>0</v>
      </c>
      <c r="AA277" s="51">
        <f t="shared" si="111"/>
        <v>63.287500000000001</v>
      </c>
      <c r="AB277" s="56" t="s">
        <v>129</v>
      </c>
      <c r="AC277" s="51">
        <f t="shared" si="112"/>
        <v>2.5315000000000003</v>
      </c>
      <c r="AD277" s="53">
        <f t="shared" si="10"/>
        <v>0</v>
      </c>
      <c r="AE277" s="53">
        <f t="shared" si="100"/>
        <v>0</v>
      </c>
      <c r="AF277" s="53">
        <f t="shared" si="101"/>
        <v>1</v>
      </c>
    </row>
    <row r="278" spans="1:32" ht="15" x14ac:dyDescent="0.25">
      <c r="A278" s="1">
        <v>1</v>
      </c>
      <c r="B278" s="54">
        <v>6</v>
      </c>
      <c r="C278" s="59" t="s">
        <v>258</v>
      </c>
      <c r="D278" s="50" t="s">
        <v>216</v>
      </c>
      <c r="E278" s="68" t="s">
        <v>41</v>
      </c>
      <c r="F278" s="68" t="s">
        <v>128</v>
      </c>
      <c r="G278" s="89">
        <v>17</v>
      </c>
      <c r="H278" s="89">
        <v>18</v>
      </c>
      <c r="I278" s="63">
        <v>260.70800000000003</v>
      </c>
      <c r="J278" s="63">
        <v>259.21300000000002</v>
      </c>
      <c r="K278" s="63">
        <v>259.55799999999999</v>
      </c>
      <c r="L278" s="63">
        <v>258.06299999999999</v>
      </c>
      <c r="M278" s="88">
        <v>78.48</v>
      </c>
      <c r="N278" s="52">
        <v>150</v>
      </c>
      <c r="O278" s="52">
        <f t="shared" si="102"/>
        <v>1.2500000000000342</v>
      </c>
      <c r="P278" s="52">
        <f t="shared" si="103"/>
        <v>1.2500000000000342</v>
      </c>
      <c r="Q278" s="51">
        <f t="shared" si="104"/>
        <v>0.75</v>
      </c>
      <c r="R278" s="51">
        <f t="shared" si="105"/>
        <v>19.214846999999999</v>
      </c>
      <c r="S278" s="51">
        <f t="shared" si="106"/>
        <v>73.575000000002007</v>
      </c>
      <c r="T278" s="51">
        <f t="shared" si="107"/>
        <v>0</v>
      </c>
      <c r="U278" s="51">
        <f t="shared" si="108"/>
        <v>0</v>
      </c>
      <c r="V278" s="51">
        <f t="shared" si="109"/>
        <v>0</v>
      </c>
      <c r="W278" s="51">
        <f t="shared" si="110"/>
        <v>72.188847000001999</v>
      </c>
      <c r="X278" s="55">
        <f t="shared" si="113"/>
        <v>196.20000000000539</v>
      </c>
      <c r="Y278" s="55">
        <f t="shared" si="114"/>
        <v>0</v>
      </c>
      <c r="Z278" s="55">
        <f t="shared" si="115"/>
        <v>0</v>
      </c>
      <c r="AA278" s="51">
        <f t="shared" si="111"/>
        <v>98.100000000000009</v>
      </c>
      <c r="AB278" s="56" t="s">
        <v>129</v>
      </c>
      <c r="AC278" s="51">
        <f t="shared" si="112"/>
        <v>3.9240000000000004</v>
      </c>
      <c r="AD278" s="53">
        <f t="shared" si="10"/>
        <v>0</v>
      </c>
      <c r="AE278" s="53">
        <f t="shared" si="100"/>
        <v>0</v>
      </c>
      <c r="AF278" s="53">
        <f t="shared" si="101"/>
        <v>1</v>
      </c>
    </row>
    <row r="279" spans="1:32" ht="15" x14ac:dyDescent="0.25">
      <c r="A279" s="1">
        <v>1</v>
      </c>
      <c r="B279" s="54">
        <v>6</v>
      </c>
      <c r="C279" s="59" t="s">
        <v>258</v>
      </c>
      <c r="D279" s="50" t="s">
        <v>217</v>
      </c>
      <c r="E279" s="68" t="s">
        <v>128</v>
      </c>
      <c r="F279" s="68" t="s">
        <v>128</v>
      </c>
      <c r="G279" s="89">
        <v>18</v>
      </c>
      <c r="H279" s="89">
        <v>19</v>
      </c>
      <c r="I279" s="63">
        <v>259.21300000000002</v>
      </c>
      <c r="J279" s="63">
        <v>255.94800000000001</v>
      </c>
      <c r="K279" s="63">
        <v>258.06299999999999</v>
      </c>
      <c r="L279" s="63">
        <v>254</v>
      </c>
      <c r="M279" s="88">
        <v>77.19</v>
      </c>
      <c r="N279" s="52">
        <v>150</v>
      </c>
      <c r="O279" s="52">
        <f t="shared" si="102"/>
        <v>1.1500000000000341</v>
      </c>
      <c r="P279" s="52">
        <f t="shared" si="103"/>
        <v>1.5490000000000208</v>
      </c>
      <c r="Q279" s="51">
        <f t="shared" si="104"/>
        <v>0.85</v>
      </c>
      <c r="R279" s="51">
        <f t="shared" si="105"/>
        <v>21.600656624999999</v>
      </c>
      <c r="S279" s="51">
        <f t="shared" si="106"/>
        <v>98.417249999999996</v>
      </c>
      <c r="T279" s="51">
        <f t="shared" si="107"/>
        <v>3.2149635000013648</v>
      </c>
      <c r="U279" s="51">
        <f t="shared" si="108"/>
        <v>0</v>
      </c>
      <c r="V279" s="51">
        <f t="shared" si="109"/>
        <v>0</v>
      </c>
      <c r="W279" s="51">
        <f t="shared" si="110"/>
        <v>100.26884512500136</v>
      </c>
      <c r="X279" s="55">
        <f t="shared" si="113"/>
        <v>0</v>
      </c>
      <c r="Y279" s="55">
        <f t="shared" si="114"/>
        <v>239.1346200000032</v>
      </c>
      <c r="Z279" s="55">
        <f t="shared" si="115"/>
        <v>0</v>
      </c>
      <c r="AA279" s="51">
        <f t="shared" si="111"/>
        <v>104.20650000000001</v>
      </c>
      <c r="AB279" s="56" t="s">
        <v>226</v>
      </c>
      <c r="AC279" s="51">
        <f t="shared" si="112"/>
        <v>3.8595000000000002</v>
      </c>
      <c r="AD279" s="53">
        <f t="shared" si="10"/>
        <v>1</v>
      </c>
      <c r="AE279" s="53">
        <f t="shared" si="100"/>
        <v>0</v>
      </c>
      <c r="AF279" s="53">
        <f t="shared" si="101"/>
        <v>0</v>
      </c>
    </row>
    <row r="280" spans="1:32" ht="15" x14ac:dyDescent="0.25">
      <c r="A280" s="1">
        <v>1</v>
      </c>
      <c r="B280" s="54">
        <v>6</v>
      </c>
      <c r="C280" s="59" t="s">
        <v>258</v>
      </c>
      <c r="D280" s="50" t="s">
        <v>224</v>
      </c>
      <c r="E280" s="68" t="s">
        <v>128</v>
      </c>
      <c r="F280" s="68" t="s">
        <v>21</v>
      </c>
      <c r="G280" s="89">
        <v>19</v>
      </c>
      <c r="H280" s="89">
        <v>22</v>
      </c>
      <c r="I280" s="63">
        <v>255.94800000000001</v>
      </c>
      <c r="J280" s="63">
        <v>250.09200000000001</v>
      </c>
      <c r="K280" s="63">
        <v>254</v>
      </c>
      <c r="L280" s="63">
        <v>248</v>
      </c>
      <c r="M280" s="88">
        <v>36.340000000000003</v>
      </c>
      <c r="N280" s="52">
        <v>150</v>
      </c>
      <c r="O280" s="52">
        <f t="shared" si="102"/>
        <v>2.0480000000000076</v>
      </c>
      <c r="P280" s="52">
        <f t="shared" si="103"/>
        <v>2.1200000000000103</v>
      </c>
      <c r="Q280" s="51">
        <f t="shared" si="104"/>
        <v>0.95000000000000007</v>
      </c>
      <c r="R280" s="51">
        <f t="shared" si="105"/>
        <v>11.441194750000001</v>
      </c>
      <c r="S280" s="51">
        <f t="shared" si="106"/>
        <v>51.784500000000008</v>
      </c>
      <c r="T280" s="51">
        <f t="shared" si="107"/>
        <v>21.40426000000036</v>
      </c>
      <c r="U280" s="51">
        <f t="shared" si="108"/>
        <v>0</v>
      </c>
      <c r="V280" s="51">
        <f t="shared" si="109"/>
        <v>0</v>
      </c>
      <c r="W280" s="51">
        <f t="shared" si="110"/>
        <v>72.546904750000365</v>
      </c>
      <c r="X280" s="55">
        <f t="shared" si="113"/>
        <v>0</v>
      </c>
      <c r="Y280" s="55">
        <f t="shared" si="114"/>
        <v>154.08160000000078</v>
      </c>
      <c r="Z280" s="55">
        <f t="shared" si="115"/>
        <v>0</v>
      </c>
      <c r="AA280" s="51">
        <f t="shared" si="111"/>
        <v>52.693000000000012</v>
      </c>
      <c r="AB280" s="56" t="s">
        <v>129</v>
      </c>
      <c r="AC280" s="51">
        <f t="shared" si="112"/>
        <v>1.8170000000000002</v>
      </c>
      <c r="AD280" s="53">
        <f t="shared" si="10"/>
        <v>1</v>
      </c>
      <c r="AE280" s="53">
        <f t="shared" si="100"/>
        <v>0</v>
      </c>
      <c r="AF280" s="53">
        <f t="shared" si="101"/>
        <v>0</v>
      </c>
    </row>
    <row r="281" spans="1:32" ht="15" x14ac:dyDescent="0.25">
      <c r="A281" s="1">
        <v>1</v>
      </c>
      <c r="B281" s="54">
        <v>6</v>
      </c>
      <c r="C281" s="59" t="s">
        <v>258</v>
      </c>
      <c r="D281" s="50" t="s">
        <v>231</v>
      </c>
      <c r="E281" s="68" t="s">
        <v>21</v>
      </c>
      <c r="F281" s="68" t="s">
        <v>128</v>
      </c>
      <c r="G281" s="89">
        <v>22</v>
      </c>
      <c r="H281" s="89">
        <v>10</v>
      </c>
      <c r="I281" s="63">
        <v>250.09200000000001</v>
      </c>
      <c r="J281" s="63">
        <v>247.09200000000001</v>
      </c>
      <c r="K281" s="63">
        <v>248</v>
      </c>
      <c r="L281" s="63">
        <v>245.94200000000001</v>
      </c>
      <c r="M281" s="88">
        <v>39.28</v>
      </c>
      <c r="N281" s="52">
        <v>150</v>
      </c>
      <c r="O281" s="52">
        <f t="shared" si="102"/>
        <v>2.092000000000013</v>
      </c>
      <c r="P281" s="52">
        <f t="shared" si="103"/>
        <v>1.6210000000000093</v>
      </c>
      <c r="Q281" s="51">
        <f t="shared" si="104"/>
        <v>0.85</v>
      </c>
      <c r="R281" s="51">
        <f t="shared" si="105"/>
        <v>10.992017000000001</v>
      </c>
      <c r="S281" s="51">
        <f t="shared" si="106"/>
        <v>50.081999999999994</v>
      </c>
      <c r="T281" s="51">
        <f t="shared" si="107"/>
        <v>4.0399480000003116</v>
      </c>
      <c r="U281" s="51">
        <f t="shared" si="108"/>
        <v>0</v>
      </c>
      <c r="V281" s="51">
        <f t="shared" si="109"/>
        <v>0</v>
      </c>
      <c r="W281" s="51">
        <f t="shared" si="110"/>
        <v>53.428165000000298</v>
      </c>
      <c r="X281" s="55">
        <f t="shared" si="113"/>
        <v>0</v>
      </c>
      <c r="Y281" s="55">
        <f t="shared" si="114"/>
        <v>127.34576000000074</v>
      </c>
      <c r="Z281" s="55">
        <f t="shared" si="115"/>
        <v>0</v>
      </c>
      <c r="AA281" s="51">
        <f t="shared" si="111"/>
        <v>53.028000000000006</v>
      </c>
      <c r="AB281" s="56" t="s">
        <v>226</v>
      </c>
      <c r="AC281" s="51">
        <f t="shared" si="112"/>
        <v>1.9640000000000002</v>
      </c>
      <c r="AD281" s="53">
        <f t="shared" si="10"/>
        <v>1</v>
      </c>
      <c r="AE281" s="53">
        <f t="shared" si="100"/>
        <v>0</v>
      </c>
      <c r="AF281" s="53">
        <f t="shared" si="101"/>
        <v>0</v>
      </c>
    </row>
    <row r="282" spans="1:32" ht="15" x14ac:dyDescent="0.25">
      <c r="A282" s="1">
        <v>1</v>
      </c>
      <c r="B282" s="54">
        <v>6</v>
      </c>
      <c r="C282" s="84" t="s">
        <v>259</v>
      </c>
      <c r="D282" s="50" t="s">
        <v>231</v>
      </c>
      <c r="E282" s="68" t="s">
        <v>41</v>
      </c>
      <c r="F282" s="68" t="s">
        <v>128</v>
      </c>
      <c r="G282" s="89" t="s">
        <v>260</v>
      </c>
      <c r="H282" s="89">
        <v>3</v>
      </c>
      <c r="I282" s="63">
        <v>259.53699999999998</v>
      </c>
      <c r="J282" s="63">
        <v>259.13600000000002</v>
      </c>
      <c r="K282" s="63">
        <v>258.387</v>
      </c>
      <c r="L282" s="63">
        <v>257.98599999999999</v>
      </c>
      <c r="M282" s="88">
        <v>59.98</v>
      </c>
      <c r="N282" s="52">
        <v>150</v>
      </c>
      <c r="O282" s="52">
        <f t="shared" si="102"/>
        <v>1.1499999999999773</v>
      </c>
      <c r="P282" s="52">
        <f t="shared" si="103"/>
        <v>1.1500000000000057</v>
      </c>
      <c r="Q282" s="51">
        <f t="shared" si="104"/>
        <v>0.75</v>
      </c>
      <c r="R282" s="51">
        <f t="shared" si="105"/>
        <v>14.685353249999999</v>
      </c>
      <c r="S282" s="51">
        <f t="shared" si="106"/>
        <v>51.732750000000252</v>
      </c>
      <c r="T282" s="51">
        <f t="shared" si="107"/>
        <v>0</v>
      </c>
      <c r="U282" s="51">
        <f t="shared" si="108"/>
        <v>0</v>
      </c>
      <c r="V282" s="51">
        <f t="shared" si="109"/>
        <v>0</v>
      </c>
      <c r="W282" s="51">
        <f t="shared" si="110"/>
        <v>50.673353250000254</v>
      </c>
      <c r="X282" s="55">
        <f t="shared" si="113"/>
        <v>0</v>
      </c>
      <c r="Y282" s="55">
        <f t="shared" si="114"/>
        <v>0</v>
      </c>
      <c r="Z282" s="55">
        <f t="shared" si="115"/>
        <v>0</v>
      </c>
      <c r="AA282" s="51">
        <f t="shared" si="111"/>
        <v>74.974999999999994</v>
      </c>
      <c r="AB282" s="56" t="s">
        <v>226</v>
      </c>
      <c r="AC282" s="51">
        <f t="shared" si="112"/>
        <v>2.9990000000000001</v>
      </c>
      <c r="AD282" s="53">
        <f t="shared" si="10"/>
        <v>0</v>
      </c>
      <c r="AE282" s="53">
        <f t="shared" si="100"/>
        <v>0</v>
      </c>
      <c r="AF282" s="53">
        <f t="shared" si="101"/>
        <v>1</v>
      </c>
    </row>
    <row r="283" spans="1:32" ht="15" x14ac:dyDescent="0.25">
      <c r="A283" s="1">
        <v>1</v>
      </c>
      <c r="B283" s="54">
        <v>6</v>
      </c>
      <c r="C283" s="84" t="s">
        <v>259</v>
      </c>
      <c r="D283" s="50" t="s">
        <v>232</v>
      </c>
      <c r="E283" s="68" t="s">
        <v>41</v>
      </c>
      <c r="F283" s="68" t="s">
        <v>128</v>
      </c>
      <c r="G283" s="89" t="s">
        <v>261</v>
      </c>
      <c r="H283" s="89">
        <v>4</v>
      </c>
      <c r="I283" s="63">
        <v>258.62900000000002</v>
      </c>
      <c r="J283" s="63">
        <v>258.19600000000003</v>
      </c>
      <c r="K283" s="63">
        <v>257.47899999999998</v>
      </c>
      <c r="L283" s="63">
        <v>257.04599999999999</v>
      </c>
      <c r="M283" s="88">
        <v>60.55</v>
      </c>
      <c r="N283" s="52">
        <v>150</v>
      </c>
      <c r="O283" s="52">
        <f t="shared" si="102"/>
        <v>1.1500000000000341</v>
      </c>
      <c r="P283" s="52">
        <f t="shared" si="103"/>
        <v>1.1500000000000341</v>
      </c>
      <c r="Q283" s="51">
        <f t="shared" si="104"/>
        <v>0.75</v>
      </c>
      <c r="R283" s="51">
        <f t="shared" si="105"/>
        <v>14.824910624999999</v>
      </c>
      <c r="S283" s="51">
        <f t="shared" si="106"/>
        <v>52.224375000001544</v>
      </c>
      <c r="T283" s="51">
        <f t="shared" si="107"/>
        <v>0</v>
      </c>
      <c r="U283" s="51">
        <f t="shared" si="108"/>
        <v>0</v>
      </c>
      <c r="V283" s="51">
        <f t="shared" si="109"/>
        <v>0</v>
      </c>
      <c r="W283" s="51">
        <f t="shared" si="110"/>
        <v>51.154910625001541</v>
      </c>
      <c r="X283" s="55">
        <f t="shared" si="113"/>
        <v>0</v>
      </c>
      <c r="Y283" s="55">
        <f t="shared" si="114"/>
        <v>0</v>
      </c>
      <c r="Z283" s="55">
        <f t="shared" si="115"/>
        <v>0</v>
      </c>
      <c r="AA283" s="51">
        <f t="shared" si="111"/>
        <v>75.6875</v>
      </c>
      <c r="AB283" s="56" t="s">
        <v>226</v>
      </c>
      <c r="AC283" s="51">
        <f t="shared" si="112"/>
        <v>3.0274999999999999</v>
      </c>
      <c r="AD283" s="53">
        <f t="shared" si="10"/>
        <v>0</v>
      </c>
      <c r="AE283" s="53">
        <f t="shared" si="100"/>
        <v>0</v>
      </c>
      <c r="AF283" s="53">
        <f t="shared" si="101"/>
        <v>1</v>
      </c>
    </row>
    <row r="284" spans="1:32" ht="15" x14ac:dyDescent="0.25">
      <c r="A284" s="1">
        <v>1</v>
      </c>
      <c r="B284" s="54">
        <v>6</v>
      </c>
      <c r="C284" s="59" t="s">
        <v>262</v>
      </c>
      <c r="D284" s="50" t="s">
        <v>223</v>
      </c>
      <c r="E284" s="68" t="s">
        <v>41</v>
      </c>
      <c r="F284" s="68" t="s">
        <v>128</v>
      </c>
      <c r="G284" s="89">
        <v>1</v>
      </c>
      <c r="H284" s="89">
        <v>2</v>
      </c>
      <c r="I284" s="63">
        <v>261.16500000000002</v>
      </c>
      <c r="J284" s="63">
        <v>260.20999999999998</v>
      </c>
      <c r="K284" s="63">
        <v>260.01499999999999</v>
      </c>
      <c r="L284" s="63">
        <v>259.06</v>
      </c>
      <c r="M284" s="88">
        <v>59.99</v>
      </c>
      <c r="N284" s="52">
        <v>150</v>
      </c>
      <c r="O284" s="52">
        <f t="shared" si="102"/>
        <v>1.1500000000000341</v>
      </c>
      <c r="P284" s="52">
        <f t="shared" si="103"/>
        <v>1.1500000000000057</v>
      </c>
      <c r="Q284" s="51">
        <f t="shared" si="104"/>
        <v>0.75</v>
      </c>
      <c r="R284" s="51">
        <f t="shared" si="105"/>
        <v>14.687801624999999</v>
      </c>
      <c r="S284" s="51">
        <f t="shared" si="106"/>
        <v>51.741375000000254</v>
      </c>
      <c r="T284" s="51">
        <f t="shared" si="107"/>
        <v>0</v>
      </c>
      <c r="U284" s="51">
        <f t="shared" si="108"/>
        <v>0</v>
      </c>
      <c r="V284" s="51">
        <f t="shared" si="109"/>
        <v>0</v>
      </c>
      <c r="W284" s="51">
        <f t="shared" si="110"/>
        <v>50.681801625000254</v>
      </c>
      <c r="X284" s="55">
        <f t="shared" si="113"/>
        <v>0</v>
      </c>
      <c r="Y284" s="55">
        <f t="shared" si="114"/>
        <v>0</v>
      </c>
      <c r="Z284" s="55">
        <f t="shared" si="115"/>
        <v>0</v>
      </c>
      <c r="AA284" s="51">
        <f t="shared" si="111"/>
        <v>74.987499999999997</v>
      </c>
      <c r="AB284" s="56" t="s">
        <v>226</v>
      </c>
      <c r="AC284" s="51">
        <f t="shared" si="112"/>
        <v>2.9995000000000003</v>
      </c>
      <c r="AD284" s="53">
        <f t="shared" si="10"/>
        <v>0</v>
      </c>
      <c r="AE284" s="53">
        <f t="shared" si="100"/>
        <v>0</v>
      </c>
      <c r="AF284" s="53">
        <f t="shared" si="101"/>
        <v>1</v>
      </c>
    </row>
    <row r="285" spans="1:32" ht="15" x14ac:dyDescent="0.25">
      <c r="A285" s="1">
        <v>1</v>
      </c>
      <c r="B285" s="54">
        <v>6</v>
      </c>
      <c r="C285" s="59" t="s">
        <v>262</v>
      </c>
      <c r="D285" s="50" t="s">
        <v>121</v>
      </c>
      <c r="E285" s="68" t="s">
        <v>128</v>
      </c>
      <c r="F285" s="68" t="s">
        <v>128</v>
      </c>
      <c r="G285" s="89">
        <v>2</v>
      </c>
      <c r="H285" s="89">
        <v>3</v>
      </c>
      <c r="I285" s="63">
        <v>260.20999999999998</v>
      </c>
      <c r="J285" s="63">
        <v>259.13600000000002</v>
      </c>
      <c r="K285" s="63">
        <v>259.06</v>
      </c>
      <c r="L285" s="63">
        <v>257.98599999999999</v>
      </c>
      <c r="M285" s="88">
        <v>41.82</v>
      </c>
      <c r="N285" s="52">
        <v>150</v>
      </c>
      <c r="O285" s="52">
        <f t="shared" si="102"/>
        <v>1.1499999999999773</v>
      </c>
      <c r="P285" s="52">
        <f t="shared" si="103"/>
        <v>1.1500000000000057</v>
      </c>
      <c r="Q285" s="51">
        <f t="shared" si="104"/>
        <v>0.75</v>
      </c>
      <c r="R285" s="51">
        <f t="shared" si="105"/>
        <v>10.23910425</v>
      </c>
      <c r="S285" s="51">
        <f t="shared" si="106"/>
        <v>36.069750000000184</v>
      </c>
      <c r="T285" s="51">
        <f t="shared" si="107"/>
        <v>0</v>
      </c>
      <c r="U285" s="51">
        <f t="shared" si="108"/>
        <v>0</v>
      </c>
      <c r="V285" s="51">
        <f t="shared" si="109"/>
        <v>0</v>
      </c>
      <c r="W285" s="51">
        <f t="shared" si="110"/>
        <v>35.33110425000018</v>
      </c>
      <c r="X285" s="55">
        <f t="shared" si="113"/>
        <v>0</v>
      </c>
      <c r="Y285" s="55">
        <f t="shared" si="114"/>
        <v>0</v>
      </c>
      <c r="Z285" s="55">
        <f t="shared" si="115"/>
        <v>0</v>
      </c>
      <c r="AA285" s="51">
        <f t="shared" si="111"/>
        <v>52.274999999999999</v>
      </c>
      <c r="AB285" s="56" t="s">
        <v>226</v>
      </c>
      <c r="AC285" s="51">
        <f t="shared" si="112"/>
        <v>2.0910000000000002</v>
      </c>
      <c r="AD285" s="53">
        <f t="shared" si="10"/>
        <v>1</v>
      </c>
      <c r="AE285" s="53">
        <f t="shared" si="100"/>
        <v>0</v>
      </c>
      <c r="AF285" s="53">
        <f t="shared" si="101"/>
        <v>0</v>
      </c>
    </row>
    <row r="286" spans="1:32" ht="15" x14ac:dyDescent="0.25">
      <c r="A286" s="1">
        <v>1</v>
      </c>
      <c r="B286" s="54">
        <v>6</v>
      </c>
      <c r="C286" s="59" t="s">
        <v>262</v>
      </c>
      <c r="D286" s="50" t="s">
        <v>122</v>
      </c>
      <c r="E286" s="68" t="s">
        <v>128</v>
      </c>
      <c r="F286" s="68" t="s">
        <v>128</v>
      </c>
      <c r="G286" s="89">
        <v>3</v>
      </c>
      <c r="H286" s="89">
        <v>4</v>
      </c>
      <c r="I286" s="63">
        <v>259.13600000000002</v>
      </c>
      <c r="J286" s="63">
        <v>258.19600000000003</v>
      </c>
      <c r="K286" s="63">
        <v>257.98599999999999</v>
      </c>
      <c r="L286" s="63">
        <v>257.04599999999999</v>
      </c>
      <c r="M286" s="88">
        <v>28.52</v>
      </c>
      <c r="N286" s="52">
        <v>150</v>
      </c>
      <c r="O286" s="52">
        <f t="shared" si="102"/>
        <v>1.1500000000000341</v>
      </c>
      <c r="P286" s="52">
        <f t="shared" si="103"/>
        <v>1.1500000000000341</v>
      </c>
      <c r="Q286" s="51">
        <f t="shared" si="104"/>
        <v>0.75</v>
      </c>
      <c r="R286" s="51">
        <f t="shared" si="105"/>
        <v>6.9827655000000002</v>
      </c>
      <c r="S286" s="51">
        <f t="shared" si="106"/>
        <v>24.59850000000073</v>
      </c>
      <c r="T286" s="51">
        <f t="shared" si="107"/>
        <v>0</v>
      </c>
      <c r="U286" s="51">
        <f t="shared" si="108"/>
        <v>0</v>
      </c>
      <c r="V286" s="51">
        <f t="shared" si="109"/>
        <v>0</v>
      </c>
      <c r="W286" s="51">
        <f t="shared" si="110"/>
        <v>24.094765500000729</v>
      </c>
      <c r="X286" s="55">
        <f t="shared" si="113"/>
        <v>0</v>
      </c>
      <c r="Y286" s="55">
        <f t="shared" si="114"/>
        <v>0</v>
      </c>
      <c r="Z286" s="55">
        <f t="shared" si="115"/>
        <v>0</v>
      </c>
      <c r="AA286" s="51">
        <f t="shared" si="111"/>
        <v>35.65</v>
      </c>
      <c r="AB286" s="56" t="s">
        <v>226</v>
      </c>
      <c r="AC286" s="51">
        <f t="shared" si="112"/>
        <v>1.4260000000000002</v>
      </c>
      <c r="AD286" s="53">
        <f t="shared" si="10"/>
        <v>1</v>
      </c>
      <c r="AE286" s="53">
        <f t="shared" si="100"/>
        <v>0</v>
      </c>
      <c r="AF286" s="53">
        <f t="shared" si="101"/>
        <v>0</v>
      </c>
    </row>
    <row r="287" spans="1:32" ht="15" x14ac:dyDescent="0.25">
      <c r="A287" s="1">
        <v>1</v>
      </c>
      <c r="B287" s="54">
        <v>6</v>
      </c>
      <c r="C287" s="59" t="s">
        <v>262</v>
      </c>
      <c r="D287" s="50" t="s">
        <v>123</v>
      </c>
      <c r="E287" s="68" t="s">
        <v>128</v>
      </c>
      <c r="F287" s="68" t="s">
        <v>128</v>
      </c>
      <c r="G287" s="89">
        <v>4</v>
      </c>
      <c r="H287" s="89">
        <v>5</v>
      </c>
      <c r="I287" s="63">
        <v>258.19600000000003</v>
      </c>
      <c r="J287" s="63">
        <v>255.69300000000001</v>
      </c>
      <c r="K287" s="63">
        <v>257.04599999999999</v>
      </c>
      <c r="L287" s="63">
        <v>254.54300000000001</v>
      </c>
      <c r="M287" s="88">
        <v>69.41</v>
      </c>
      <c r="N287" s="52">
        <v>150</v>
      </c>
      <c r="O287" s="52">
        <f t="shared" si="102"/>
        <v>1.1500000000000341</v>
      </c>
      <c r="P287" s="52">
        <f t="shared" si="103"/>
        <v>1.1500000000000199</v>
      </c>
      <c r="Q287" s="51">
        <f t="shared" si="104"/>
        <v>0.75</v>
      </c>
      <c r="R287" s="51">
        <f t="shared" si="105"/>
        <v>16.994170874999998</v>
      </c>
      <c r="S287" s="51">
        <f t="shared" si="106"/>
        <v>59.866125000001034</v>
      </c>
      <c r="T287" s="51">
        <f t="shared" si="107"/>
        <v>0</v>
      </c>
      <c r="U287" s="51">
        <f t="shared" si="108"/>
        <v>0</v>
      </c>
      <c r="V287" s="51">
        <f t="shared" si="109"/>
        <v>0</v>
      </c>
      <c r="W287" s="51">
        <f t="shared" si="110"/>
        <v>58.640170875001033</v>
      </c>
      <c r="X287" s="55">
        <f t="shared" si="113"/>
        <v>0</v>
      </c>
      <c r="Y287" s="55">
        <f t="shared" si="114"/>
        <v>0</v>
      </c>
      <c r="Z287" s="55">
        <f t="shared" si="115"/>
        <v>0</v>
      </c>
      <c r="AA287" s="51">
        <f t="shared" si="111"/>
        <v>86.762499999999989</v>
      </c>
      <c r="AB287" s="56" t="s">
        <v>226</v>
      </c>
      <c r="AC287" s="51">
        <f t="shared" si="112"/>
        <v>3.4704999999999999</v>
      </c>
      <c r="AD287" s="53">
        <f t="shared" ref="AD287:AD351" si="116">IF($E287="PV",1,0)+IF($E287="PI",1,0)</f>
        <v>1</v>
      </c>
      <c r="AE287" s="53">
        <f t="shared" ref="AE287:AE351" si="117">IF($E287=$AE$10,1,0)</f>
        <v>0</v>
      </c>
      <c r="AF287" s="53">
        <f t="shared" ref="AF287:AF351" si="118">IF($E287=$AF$10,1,0)</f>
        <v>0</v>
      </c>
    </row>
    <row r="288" spans="1:32" ht="15" x14ac:dyDescent="0.25">
      <c r="A288" s="1">
        <v>1</v>
      </c>
      <c r="B288" s="54">
        <v>6</v>
      </c>
      <c r="C288" s="59" t="s">
        <v>262</v>
      </c>
      <c r="D288" s="50" t="s">
        <v>124</v>
      </c>
      <c r="E288" s="68" t="s">
        <v>128</v>
      </c>
      <c r="F288" s="68" t="s">
        <v>128</v>
      </c>
      <c r="G288" s="89">
        <v>5</v>
      </c>
      <c r="H288" s="89">
        <v>6</v>
      </c>
      <c r="I288" s="63">
        <v>255.69300000000001</v>
      </c>
      <c r="J288" s="63">
        <v>248.35599999999999</v>
      </c>
      <c r="K288" s="63">
        <v>254.54300000000001</v>
      </c>
      <c r="L288" s="63">
        <v>247.20599999999999</v>
      </c>
      <c r="M288" s="88">
        <v>79.430000000000007</v>
      </c>
      <c r="N288" s="52">
        <v>150</v>
      </c>
      <c r="O288" s="52">
        <f t="shared" si="102"/>
        <v>1.2500000000000058</v>
      </c>
      <c r="P288" s="52">
        <f t="shared" si="103"/>
        <v>1.2500000000000058</v>
      </c>
      <c r="Q288" s="51">
        <f t="shared" si="104"/>
        <v>0.75</v>
      </c>
      <c r="R288" s="51">
        <f t="shared" si="105"/>
        <v>19.447442625000001</v>
      </c>
      <c r="S288" s="51">
        <f t="shared" si="106"/>
        <v>74.465625000000344</v>
      </c>
      <c r="T288" s="51">
        <f t="shared" si="107"/>
        <v>0</v>
      </c>
      <c r="U288" s="51">
        <f t="shared" si="108"/>
        <v>0</v>
      </c>
      <c r="V288" s="51">
        <f t="shared" si="109"/>
        <v>0</v>
      </c>
      <c r="W288" s="51">
        <f t="shared" si="110"/>
        <v>73.062692625000338</v>
      </c>
      <c r="X288" s="55">
        <f t="shared" si="113"/>
        <v>198.57500000000093</v>
      </c>
      <c r="Y288" s="55">
        <f t="shared" si="114"/>
        <v>0</v>
      </c>
      <c r="Z288" s="55">
        <f t="shared" si="115"/>
        <v>0</v>
      </c>
      <c r="AA288" s="51">
        <f t="shared" si="111"/>
        <v>99.287500000000009</v>
      </c>
      <c r="AB288" s="56" t="s">
        <v>129</v>
      </c>
      <c r="AC288" s="51">
        <f t="shared" si="112"/>
        <v>3.9715000000000007</v>
      </c>
      <c r="AD288" s="53">
        <f t="shared" si="116"/>
        <v>1</v>
      </c>
      <c r="AE288" s="53">
        <f t="shared" si="117"/>
        <v>0</v>
      </c>
      <c r="AF288" s="53">
        <f t="shared" si="118"/>
        <v>0</v>
      </c>
    </row>
    <row r="289" spans="1:32" ht="15" x14ac:dyDescent="0.25">
      <c r="A289" s="1">
        <v>1</v>
      </c>
      <c r="B289" s="54">
        <v>6</v>
      </c>
      <c r="C289" s="59" t="s">
        <v>263</v>
      </c>
      <c r="D289" s="50" t="s">
        <v>204</v>
      </c>
      <c r="E289" s="68" t="s">
        <v>41</v>
      </c>
      <c r="F289" s="68" t="s">
        <v>128</v>
      </c>
      <c r="G289" s="89">
        <v>11</v>
      </c>
      <c r="H289" s="89">
        <v>12</v>
      </c>
      <c r="I289" s="63">
        <v>258.53199999999998</v>
      </c>
      <c r="J289" s="63">
        <v>257.47699999999998</v>
      </c>
      <c r="K289" s="63">
        <v>257.38200000000001</v>
      </c>
      <c r="L289" s="63">
        <v>256.327</v>
      </c>
      <c r="M289" s="88">
        <v>63.46</v>
      </c>
      <c r="N289" s="52">
        <v>150</v>
      </c>
      <c r="O289" s="52">
        <f t="shared" si="102"/>
        <v>1.2499999999999774</v>
      </c>
      <c r="P289" s="52">
        <f t="shared" si="103"/>
        <v>1.2499999999999774</v>
      </c>
      <c r="Q289" s="51">
        <f t="shared" si="104"/>
        <v>0.75</v>
      </c>
      <c r="R289" s="51">
        <f t="shared" si="105"/>
        <v>15.537387750000001</v>
      </c>
      <c r="S289" s="51">
        <f t="shared" si="106"/>
        <v>59.493749999998919</v>
      </c>
      <c r="T289" s="51">
        <f t="shared" si="107"/>
        <v>0</v>
      </c>
      <c r="U289" s="51">
        <f t="shared" si="108"/>
        <v>0</v>
      </c>
      <c r="V289" s="51">
        <f t="shared" si="109"/>
        <v>0</v>
      </c>
      <c r="W289" s="51">
        <f t="shared" si="110"/>
        <v>58.372887749998917</v>
      </c>
      <c r="X289" s="55">
        <f t="shared" si="113"/>
        <v>0</v>
      </c>
      <c r="Y289" s="55">
        <f t="shared" si="114"/>
        <v>0</v>
      </c>
      <c r="Z289" s="55">
        <f t="shared" si="115"/>
        <v>0</v>
      </c>
      <c r="AA289" s="51">
        <f t="shared" si="111"/>
        <v>79.325000000000003</v>
      </c>
      <c r="AB289" s="56" t="s">
        <v>129</v>
      </c>
      <c r="AC289" s="51">
        <f t="shared" si="112"/>
        <v>3.173</v>
      </c>
      <c r="AD289" s="53">
        <f t="shared" si="116"/>
        <v>0</v>
      </c>
      <c r="AE289" s="53">
        <f t="shared" si="117"/>
        <v>0</v>
      </c>
      <c r="AF289" s="53">
        <f t="shared" si="118"/>
        <v>1</v>
      </c>
    </row>
    <row r="290" spans="1:32" ht="15" x14ac:dyDescent="0.25">
      <c r="A290" s="1">
        <v>1</v>
      </c>
      <c r="B290" s="54">
        <v>6</v>
      </c>
      <c r="C290" s="59" t="s">
        <v>263</v>
      </c>
      <c r="D290" s="50" t="s">
        <v>211</v>
      </c>
      <c r="E290" s="68" t="s">
        <v>128</v>
      </c>
      <c r="F290" s="68" t="s">
        <v>21</v>
      </c>
      <c r="G290" s="89">
        <v>12</v>
      </c>
      <c r="H290" s="89">
        <v>13</v>
      </c>
      <c r="I290" s="63">
        <v>257.47699999999998</v>
      </c>
      <c r="J290" s="63">
        <v>256.94499999999999</v>
      </c>
      <c r="K290" s="63">
        <v>256.327</v>
      </c>
      <c r="L290" s="63">
        <v>255.79499999999999</v>
      </c>
      <c r="M290" s="88">
        <v>16.600000000000001</v>
      </c>
      <c r="N290" s="52">
        <v>150</v>
      </c>
      <c r="O290" s="52">
        <f t="shared" si="102"/>
        <v>1.2499999999999774</v>
      </c>
      <c r="P290" s="52">
        <f t="shared" si="103"/>
        <v>1.2499999999999916</v>
      </c>
      <c r="Q290" s="51">
        <f t="shared" si="104"/>
        <v>0.75</v>
      </c>
      <c r="R290" s="51">
        <f t="shared" si="105"/>
        <v>4.0643025000000002</v>
      </c>
      <c r="S290" s="51">
        <f t="shared" si="106"/>
        <v>15.562499999999897</v>
      </c>
      <c r="T290" s="51">
        <f t="shared" si="107"/>
        <v>0</v>
      </c>
      <c r="U290" s="51">
        <f t="shared" si="108"/>
        <v>0</v>
      </c>
      <c r="V290" s="51">
        <f t="shared" si="109"/>
        <v>0</v>
      </c>
      <c r="W290" s="51">
        <f t="shared" si="110"/>
        <v>15.269302499999897</v>
      </c>
      <c r="X290" s="55">
        <f t="shared" si="113"/>
        <v>0</v>
      </c>
      <c r="Y290" s="55">
        <f t="shared" si="114"/>
        <v>0</v>
      </c>
      <c r="Z290" s="55">
        <f t="shared" si="115"/>
        <v>0</v>
      </c>
      <c r="AA290" s="51">
        <f t="shared" si="111"/>
        <v>20.75</v>
      </c>
      <c r="AB290" s="56" t="s">
        <v>129</v>
      </c>
      <c r="AC290" s="51">
        <f t="shared" si="112"/>
        <v>0.83000000000000007</v>
      </c>
      <c r="AD290" s="53">
        <f t="shared" si="116"/>
        <v>1</v>
      </c>
      <c r="AE290" s="53">
        <f t="shared" si="117"/>
        <v>0</v>
      </c>
      <c r="AF290" s="53">
        <f t="shared" si="118"/>
        <v>0</v>
      </c>
    </row>
    <row r="291" spans="1:32" ht="15" x14ac:dyDescent="0.25">
      <c r="A291" s="1">
        <v>1</v>
      </c>
      <c r="B291" s="54">
        <v>6</v>
      </c>
      <c r="C291" s="84" t="s">
        <v>264</v>
      </c>
      <c r="D291" s="50" t="s">
        <v>225</v>
      </c>
      <c r="E291" s="68" t="s">
        <v>41</v>
      </c>
      <c r="F291" s="68" t="s">
        <v>128</v>
      </c>
      <c r="G291" s="89" t="s">
        <v>265</v>
      </c>
      <c r="H291" s="89">
        <v>23</v>
      </c>
      <c r="I291" s="63">
        <v>258.214</v>
      </c>
      <c r="J291" s="63">
        <v>257.86599999999999</v>
      </c>
      <c r="K291" s="63">
        <v>257.06400000000002</v>
      </c>
      <c r="L291" s="63">
        <v>256.71600000000001</v>
      </c>
      <c r="M291" s="88">
        <v>31.64</v>
      </c>
      <c r="N291" s="52">
        <v>150</v>
      </c>
      <c r="O291" s="52">
        <f t="shared" si="102"/>
        <v>1.2499999999999774</v>
      </c>
      <c r="P291" s="52">
        <f t="shared" si="103"/>
        <v>1.2499999999999774</v>
      </c>
      <c r="Q291" s="51">
        <f t="shared" si="104"/>
        <v>0.75</v>
      </c>
      <c r="R291" s="51">
        <f t="shared" si="105"/>
        <v>7.7466585000000006</v>
      </c>
      <c r="S291" s="51">
        <f t="shared" si="106"/>
        <v>29.662499999999461</v>
      </c>
      <c r="T291" s="51">
        <f t="shared" si="107"/>
        <v>0</v>
      </c>
      <c r="U291" s="51">
        <f t="shared" si="108"/>
        <v>0</v>
      </c>
      <c r="V291" s="51">
        <f t="shared" si="109"/>
        <v>0</v>
      </c>
      <c r="W291" s="51">
        <f t="shared" si="110"/>
        <v>29.103658499999462</v>
      </c>
      <c r="X291" s="55">
        <f t="shared" si="113"/>
        <v>0</v>
      </c>
      <c r="Y291" s="55">
        <f t="shared" si="114"/>
        <v>0</v>
      </c>
      <c r="Z291" s="55">
        <f t="shared" si="115"/>
        <v>0</v>
      </c>
      <c r="AA291" s="51">
        <f t="shared" si="111"/>
        <v>39.549999999999997</v>
      </c>
      <c r="AB291" s="56" t="s">
        <v>129</v>
      </c>
      <c r="AC291" s="51">
        <f t="shared" si="112"/>
        <v>1.5820000000000001</v>
      </c>
      <c r="AD291" s="53">
        <f t="shared" si="116"/>
        <v>0</v>
      </c>
      <c r="AE291" s="53">
        <f t="shared" si="117"/>
        <v>0</v>
      </c>
      <c r="AF291" s="53">
        <f t="shared" si="118"/>
        <v>1</v>
      </c>
    </row>
    <row r="292" spans="1:32" ht="15" x14ac:dyDescent="0.25">
      <c r="A292" s="1">
        <v>1</v>
      </c>
      <c r="B292" s="54">
        <v>6</v>
      </c>
      <c r="C292" s="84" t="s">
        <v>264</v>
      </c>
      <c r="D292" s="50" t="s">
        <v>222</v>
      </c>
      <c r="E292" s="68" t="s">
        <v>128</v>
      </c>
      <c r="F292" s="68" t="s">
        <v>21</v>
      </c>
      <c r="G292" s="89">
        <v>23</v>
      </c>
      <c r="H292" s="89">
        <v>14</v>
      </c>
      <c r="I292" s="63">
        <v>257.86599999999999</v>
      </c>
      <c r="J292" s="63">
        <v>257.03399999999999</v>
      </c>
      <c r="K292" s="63">
        <v>256.71600000000001</v>
      </c>
      <c r="L292" s="63">
        <v>255.88399999999999</v>
      </c>
      <c r="M292" s="88">
        <v>60.76</v>
      </c>
      <c r="N292" s="52">
        <v>150</v>
      </c>
      <c r="O292" s="52">
        <f t="shared" si="102"/>
        <v>1.2499999999999774</v>
      </c>
      <c r="P292" s="52">
        <f t="shared" si="103"/>
        <v>1.2499999999999916</v>
      </c>
      <c r="Q292" s="51">
        <f t="shared" si="104"/>
        <v>0.75</v>
      </c>
      <c r="R292" s="51">
        <f t="shared" si="105"/>
        <v>14.876326500000001</v>
      </c>
      <c r="S292" s="51">
        <f t="shared" si="106"/>
        <v>56.962499999999615</v>
      </c>
      <c r="T292" s="51">
        <f t="shared" si="107"/>
        <v>0</v>
      </c>
      <c r="U292" s="51">
        <f t="shared" si="108"/>
        <v>0</v>
      </c>
      <c r="V292" s="51">
        <f t="shared" si="109"/>
        <v>0</v>
      </c>
      <c r="W292" s="51">
        <f t="shared" si="110"/>
        <v>55.889326499999612</v>
      </c>
      <c r="X292" s="55">
        <f t="shared" si="113"/>
        <v>0</v>
      </c>
      <c r="Y292" s="55">
        <f t="shared" si="114"/>
        <v>0</v>
      </c>
      <c r="Z292" s="55">
        <f t="shared" si="115"/>
        <v>0</v>
      </c>
      <c r="AA292" s="51">
        <f t="shared" si="111"/>
        <v>75.95</v>
      </c>
      <c r="AB292" s="56" t="s">
        <v>129</v>
      </c>
      <c r="AC292" s="51">
        <f t="shared" si="112"/>
        <v>3.0380000000000003</v>
      </c>
      <c r="AD292" s="53">
        <f t="shared" si="116"/>
        <v>1</v>
      </c>
      <c r="AE292" s="53">
        <f t="shared" si="117"/>
        <v>0</v>
      </c>
      <c r="AF292" s="53">
        <f t="shared" si="118"/>
        <v>0</v>
      </c>
    </row>
    <row r="293" spans="1:32" ht="15" x14ac:dyDescent="0.25">
      <c r="A293" s="1">
        <v>1</v>
      </c>
      <c r="B293" s="54">
        <v>6</v>
      </c>
      <c r="C293" s="84" t="s">
        <v>264</v>
      </c>
      <c r="D293" s="50" t="s">
        <v>224</v>
      </c>
      <c r="E293" s="68" t="s">
        <v>21</v>
      </c>
      <c r="F293" s="68" t="s">
        <v>21</v>
      </c>
      <c r="G293" s="89">
        <v>24</v>
      </c>
      <c r="H293" s="89">
        <v>13</v>
      </c>
      <c r="I293" s="63">
        <v>255.387</v>
      </c>
      <c r="J293" s="63">
        <v>256.94499999999999</v>
      </c>
      <c r="K293" s="63">
        <v>254.23699999999999</v>
      </c>
      <c r="L293" s="63">
        <v>253.858</v>
      </c>
      <c r="M293" s="88">
        <v>82.11</v>
      </c>
      <c r="N293" s="52">
        <v>150</v>
      </c>
      <c r="O293" s="52">
        <f t="shared" si="102"/>
        <v>1.2500000000000058</v>
      </c>
      <c r="P293" s="52">
        <f t="shared" si="103"/>
        <v>2.2184999999999975</v>
      </c>
      <c r="Q293" s="51">
        <f t="shared" si="104"/>
        <v>0.95000000000000007</v>
      </c>
      <c r="R293" s="51">
        <f t="shared" si="105"/>
        <v>25.851307125000005</v>
      </c>
      <c r="S293" s="51">
        <f t="shared" si="106"/>
        <v>117.00675000000001</v>
      </c>
      <c r="T293" s="51">
        <f t="shared" si="107"/>
        <v>56.046233249999801</v>
      </c>
      <c r="U293" s="51">
        <f t="shared" si="108"/>
        <v>0</v>
      </c>
      <c r="V293" s="51">
        <f t="shared" si="109"/>
        <v>0</v>
      </c>
      <c r="W293" s="51">
        <f t="shared" si="110"/>
        <v>171.6027153749998</v>
      </c>
      <c r="X293" s="55">
        <f t="shared" si="113"/>
        <v>0</v>
      </c>
      <c r="Y293" s="55">
        <f t="shared" si="114"/>
        <v>364.3220699999996</v>
      </c>
      <c r="Z293" s="55">
        <f t="shared" si="115"/>
        <v>0</v>
      </c>
      <c r="AA293" s="51">
        <f t="shared" si="111"/>
        <v>119.05950000000001</v>
      </c>
      <c r="AB293" s="56" t="s">
        <v>129</v>
      </c>
      <c r="AC293" s="51">
        <f t="shared" si="112"/>
        <v>4.1055000000000001</v>
      </c>
      <c r="AD293" s="53">
        <f t="shared" si="116"/>
        <v>1</v>
      </c>
      <c r="AE293" s="53">
        <f t="shared" si="117"/>
        <v>0</v>
      </c>
      <c r="AF293" s="53">
        <f t="shared" si="118"/>
        <v>0</v>
      </c>
    </row>
    <row r="294" spans="1:32" ht="15" x14ac:dyDescent="0.25">
      <c r="A294" s="1">
        <v>1</v>
      </c>
      <c r="B294" s="54">
        <v>6</v>
      </c>
      <c r="C294" s="84" t="s">
        <v>264</v>
      </c>
      <c r="D294" s="50" t="s">
        <v>212</v>
      </c>
      <c r="E294" s="68" t="s">
        <v>21</v>
      </c>
      <c r="F294" s="68" t="s">
        <v>21</v>
      </c>
      <c r="G294" s="89">
        <v>13</v>
      </c>
      <c r="H294" s="89">
        <v>14</v>
      </c>
      <c r="I294" s="63">
        <v>256.94499999999999</v>
      </c>
      <c r="J294" s="63">
        <v>257.03399999999999</v>
      </c>
      <c r="K294" s="63">
        <v>253.858</v>
      </c>
      <c r="L294" s="63">
        <v>253.82</v>
      </c>
      <c r="M294" s="88">
        <v>8.25</v>
      </c>
      <c r="N294" s="52">
        <v>150</v>
      </c>
      <c r="O294" s="52">
        <f t="shared" si="102"/>
        <v>3.1869999999999892</v>
      </c>
      <c r="P294" s="52">
        <f t="shared" si="103"/>
        <v>3.2504999999999939</v>
      </c>
      <c r="Q294" s="51">
        <f t="shared" si="104"/>
        <v>1.05</v>
      </c>
      <c r="R294" s="51">
        <f t="shared" si="105"/>
        <v>2.8861593750000001</v>
      </c>
      <c r="S294" s="51">
        <f t="shared" si="106"/>
        <v>12.993749999999999</v>
      </c>
      <c r="T294" s="51">
        <f t="shared" si="107"/>
        <v>12.993750000000002</v>
      </c>
      <c r="U294" s="51">
        <f t="shared" si="108"/>
        <v>2.1699562499999479</v>
      </c>
      <c r="V294" s="51">
        <f t="shared" si="109"/>
        <v>0</v>
      </c>
      <c r="W294" s="51">
        <f t="shared" si="110"/>
        <v>28.011740624999948</v>
      </c>
      <c r="X294" s="55">
        <f t="shared" si="113"/>
        <v>0</v>
      </c>
      <c r="Y294" s="55">
        <f t="shared" si="114"/>
        <v>0</v>
      </c>
      <c r="Z294" s="55">
        <f t="shared" si="115"/>
        <v>53.633249999999897</v>
      </c>
      <c r="AA294" s="51">
        <f t="shared" si="111"/>
        <v>12.7875</v>
      </c>
      <c r="AB294" s="56" t="s">
        <v>129</v>
      </c>
      <c r="AC294" s="51">
        <f t="shared" si="112"/>
        <v>0.41250000000000003</v>
      </c>
      <c r="AD294" s="53">
        <f t="shared" si="116"/>
        <v>1</v>
      </c>
      <c r="AE294" s="53">
        <f t="shared" si="117"/>
        <v>0</v>
      </c>
      <c r="AF294" s="53">
        <f t="shared" si="118"/>
        <v>0</v>
      </c>
    </row>
    <row r="295" spans="1:32" ht="15" x14ac:dyDescent="0.25">
      <c r="A295" s="1">
        <v>1</v>
      </c>
      <c r="B295" s="54">
        <v>6</v>
      </c>
      <c r="C295" s="59" t="s">
        <v>266</v>
      </c>
      <c r="D295" s="50" t="s">
        <v>213</v>
      </c>
      <c r="E295" s="68" t="s">
        <v>21</v>
      </c>
      <c r="F295" s="68" t="s">
        <v>21</v>
      </c>
      <c r="G295" s="89">
        <v>14</v>
      </c>
      <c r="H295" s="89">
        <v>15</v>
      </c>
      <c r="I295" s="63">
        <v>257.03399999999999</v>
      </c>
      <c r="J295" s="63">
        <v>253.97200000000001</v>
      </c>
      <c r="K295" s="63">
        <v>253.82</v>
      </c>
      <c r="L295" s="63">
        <v>252.822</v>
      </c>
      <c r="M295" s="88">
        <v>69.8</v>
      </c>
      <c r="N295" s="52">
        <v>150</v>
      </c>
      <c r="O295" s="52">
        <f t="shared" si="102"/>
        <v>3.3139999999999987</v>
      </c>
      <c r="P295" s="52">
        <f t="shared" si="103"/>
        <v>2.2820000000000022</v>
      </c>
      <c r="Q295" s="51">
        <f t="shared" si="104"/>
        <v>0.95000000000000007</v>
      </c>
      <c r="R295" s="51">
        <f t="shared" si="105"/>
        <v>21.975657500000001</v>
      </c>
      <c r="S295" s="51">
        <f t="shared" si="106"/>
        <v>99.465000000000003</v>
      </c>
      <c r="T295" s="51">
        <f t="shared" si="107"/>
        <v>51.854420000000154</v>
      </c>
      <c r="U295" s="51">
        <f t="shared" si="108"/>
        <v>0</v>
      </c>
      <c r="V295" s="51">
        <f t="shared" si="109"/>
        <v>0</v>
      </c>
      <c r="W295" s="51">
        <f t="shared" si="110"/>
        <v>150.08657750000015</v>
      </c>
      <c r="X295" s="55">
        <f t="shared" si="113"/>
        <v>0</v>
      </c>
      <c r="Y295" s="55">
        <f t="shared" si="114"/>
        <v>318.5672000000003</v>
      </c>
      <c r="Z295" s="55">
        <f t="shared" si="115"/>
        <v>0</v>
      </c>
      <c r="AA295" s="51">
        <f t="shared" si="111"/>
        <v>101.21000000000001</v>
      </c>
      <c r="AB295" s="56" t="s">
        <v>129</v>
      </c>
      <c r="AC295" s="51">
        <f t="shared" si="112"/>
        <v>3.49</v>
      </c>
      <c r="AD295" s="53">
        <f t="shared" si="116"/>
        <v>1</v>
      </c>
      <c r="AE295" s="53">
        <f t="shared" si="117"/>
        <v>0</v>
      </c>
      <c r="AF295" s="53">
        <f t="shared" si="118"/>
        <v>0</v>
      </c>
    </row>
    <row r="296" spans="1:32" ht="15" x14ac:dyDescent="0.25">
      <c r="A296" s="1">
        <v>1</v>
      </c>
      <c r="B296" s="54">
        <v>6</v>
      </c>
      <c r="C296" s="59" t="s">
        <v>267</v>
      </c>
      <c r="D296" s="50" t="s">
        <v>214</v>
      </c>
      <c r="E296" s="68" t="s">
        <v>21</v>
      </c>
      <c r="F296" s="68" t="s">
        <v>128</v>
      </c>
      <c r="G296" s="89">
        <v>15</v>
      </c>
      <c r="H296" s="89">
        <v>9</v>
      </c>
      <c r="I296" s="63">
        <v>253.97200000000001</v>
      </c>
      <c r="J296" s="63">
        <v>244.86</v>
      </c>
      <c r="K296" s="63">
        <v>249.631</v>
      </c>
      <c r="L296" s="63">
        <v>243.71</v>
      </c>
      <c r="M296" s="88">
        <v>73.22</v>
      </c>
      <c r="N296" s="52">
        <v>150</v>
      </c>
      <c r="O296" s="52">
        <f t="shared" si="102"/>
        <v>4.4410000000000078</v>
      </c>
      <c r="P296" s="52">
        <f t="shared" si="103"/>
        <v>2.845500000000007</v>
      </c>
      <c r="Q296" s="51">
        <f t="shared" si="104"/>
        <v>0.95000000000000007</v>
      </c>
      <c r="R296" s="51">
        <f t="shared" si="105"/>
        <v>23.052401750000001</v>
      </c>
      <c r="S296" s="51">
        <f t="shared" si="106"/>
        <v>104.3385</v>
      </c>
      <c r="T296" s="51">
        <f t="shared" si="107"/>
        <v>93.591634500000495</v>
      </c>
      <c r="U296" s="51">
        <f t="shared" si="108"/>
        <v>0</v>
      </c>
      <c r="V296" s="51">
        <f t="shared" si="109"/>
        <v>0</v>
      </c>
      <c r="W296" s="51">
        <f t="shared" si="110"/>
        <v>196.63688625000049</v>
      </c>
      <c r="X296" s="55">
        <f t="shared" si="113"/>
        <v>0</v>
      </c>
      <c r="Y296" s="55">
        <f t="shared" si="114"/>
        <v>0</v>
      </c>
      <c r="Z296" s="55">
        <f t="shared" si="115"/>
        <v>416.69502000000102</v>
      </c>
      <c r="AA296" s="51">
        <f t="shared" si="111"/>
        <v>106.16900000000001</v>
      </c>
      <c r="AB296" s="56" t="s">
        <v>129</v>
      </c>
      <c r="AC296" s="51">
        <f t="shared" si="112"/>
        <v>3.661</v>
      </c>
      <c r="AD296" s="53">
        <f t="shared" si="116"/>
        <v>1</v>
      </c>
      <c r="AE296" s="53">
        <f t="shared" si="117"/>
        <v>0</v>
      </c>
      <c r="AF296" s="53">
        <f t="shared" si="118"/>
        <v>0</v>
      </c>
    </row>
    <row r="297" spans="1:32" ht="15" x14ac:dyDescent="0.25">
      <c r="A297" s="1">
        <v>1</v>
      </c>
      <c r="B297" s="54">
        <v>6</v>
      </c>
      <c r="C297" s="59" t="s">
        <v>268</v>
      </c>
      <c r="D297" s="50" t="s">
        <v>215</v>
      </c>
      <c r="E297" s="68" t="s">
        <v>41</v>
      </c>
      <c r="F297" s="68" t="s">
        <v>21</v>
      </c>
      <c r="G297" s="89">
        <v>16</v>
      </c>
      <c r="H297" s="89">
        <v>15</v>
      </c>
      <c r="I297" s="63">
        <v>255.81</v>
      </c>
      <c r="J297" s="63">
        <v>253.97200000000001</v>
      </c>
      <c r="K297" s="63">
        <v>254.66</v>
      </c>
      <c r="L297" s="63">
        <v>252.822</v>
      </c>
      <c r="M297" s="88">
        <v>73.069999999999993</v>
      </c>
      <c r="N297" s="52">
        <v>150</v>
      </c>
      <c r="O297" s="52">
        <f t="shared" ref="O297:O306" si="119">IF(AB297="paral",(I297-K297)+$O$11-0.1,IF(AB297="asf",(I297-K297)+$O$11-0.05,(I297-K297)+$O$11))</f>
        <v>1.2500000000000058</v>
      </c>
      <c r="P297" s="52">
        <f t="shared" ref="P297:P306" si="120">IF(AB297="paral",(((I297-K297)+(J297-L297))/2)+$P$11-0.1,IF(AB297="asf",(((I297-K297)+(J297-L297))/2)+$P$11-0.05,(((I297-K297)+(J297-L297))/2)+$P$11))</f>
        <v>1.2500000000000058</v>
      </c>
      <c r="Q297" s="51">
        <f t="shared" ref="Q297:Q306" si="121">IF(P297&lt;1.5,(N297/1000)+0.6,IF(P297&lt;2,(N297/1000)+0.7,IF(P297&lt;3,(N297/1000)+0.8,IF(P297&lt;4,(N297/1000)+0.9,IF(P297&lt;5,(N297/1000)+1,(N297/1000)+1.1)))))</f>
        <v>0.75</v>
      </c>
      <c r="R297" s="51">
        <f t="shared" ref="R297:R306" si="122">(M297*Q297*$R$11*2)+((M297*(N297/1000)*Q297)-(3.14*(N297/1000)^2/4*M297))</f>
        <v>17.890276125</v>
      </c>
      <c r="S297" s="51">
        <f t="shared" ref="S297:S306" si="123">IF(P297&lt;=$S$11,M297*Q297*P297,M297*Q297*$S$11)</f>
        <v>68.50312500000031</v>
      </c>
      <c r="T297" s="51">
        <f t="shared" ref="T297:T306" si="124">IF(P297&lt;=$S$11,0,IF(P297&lt;=$T$11,(P297-$S$11)*Q297*M297,($T$11-$S$11)*Q297*M297))</f>
        <v>0</v>
      </c>
      <c r="U297" s="51">
        <f t="shared" ref="U297:U306" si="125">IF(P297&lt;=$T$11,0,IF(P297&lt;=$U$11,(P297-$T$11)*Q297*M297,($U$11-$T$11)*Q297*M297))</f>
        <v>0</v>
      </c>
      <c r="V297" s="51">
        <f t="shared" ref="V297:V306" si="126">IF(P297&lt;=$U$11,0,(P297-$U$11)*Q297*M297)</f>
        <v>0</v>
      </c>
      <c r="W297" s="51">
        <f t="shared" ref="W297:W306" si="127">SUM(S297:V297)-(((3.14*(N297/1000)^2)/4)*M297)</f>
        <v>67.212526125000309</v>
      </c>
      <c r="X297" s="55">
        <f t="shared" si="113"/>
        <v>182.67500000000084</v>
      </c>
      <c r="Y297" s="55">
        <f t="shared" si="114"/>
        <v>0</v>
      </c>
      <c r="Z297" s="55">
        <f t="shared" si="115"/>
        <v>0</v>
      </c>
      <c r="AA297" s="51">
        <f t="shared" ref="AA297:AA306" si="128">(Q297+$AA$11)*M297</f>
        <v>91.337499999999991</v>
      </c>
      <c r="AB297" s="56" t="s">
        <v>129</v>
      </c>
      <c r="AC297" s="51">
        <f t="shared" ref="AC297:AC306" si="129">M297*$AC$11</f>
        <v>3.6534999999999997</v>
      </c>
      <c r="AD297" s="53">
        <f t="shared" si="116"/>
        <v>0</v>
      </c>
      <c r="AE297" s="53">
        <f t="shared" si="117"/>
        <v>0</v>
      </c>
      <c r="AF297" s="53">
        <f t="shared" si="118"/>
        <v>1</v>
      </c>
    </row>
    <row r="298" spans="1:32" ht="15" x14ac:dyDescent="0.25">
      <c r="A298" s="1">
        <v>1</v>
      </c>
      <c r="B298" s="54">
        <v>6</v>
      </c>
      <c r="C298" s="59" t="s">
        <v>268</v>
      </c>
      <c r="D298" s="68" t="s">
        <v>216</v>
      </c>
      <c r="E298" s="68" t="s">
        <v>41</v>
      </c>
      <c r="F298" s="68" t="s">
        <v>21</v>
      </c>
      <c r="G298" s="89">
        <v>17</v>
      </c>
      <c r="H298" s="89">
        <v>15</v>
      </c>
      <c r="I298" s="63">
        <v>251.11199999999999</v>
      </c>
      <c r="J298" s="63">
        <v>253.97200000000001</v>
      </c>
      <c r="K298" s="63">
        <v>249.96199999999999</v>
      </c>
      <c r="L298" s="63">
        <v>249.631</v>
      </c>
      <c r="M298" s="88">
        <v>71.77</v>
      </c>
      <c r="N298" s="52">
        <v>150</v>
      </c>
      <c r="O298" s="52">
        <f t="shared" si="119"/>
        <v>1.2500000000000058</v>
      </c>
      <c r="P298" s="52">
        <f t="shared" si="120"/>
        <v>2.845500000000007</v>
      </c>
      <c r="Q298" s="51">
        <f t="shared" si="121"/>
        <v>0.95000000000000007</v>
      </c>
      <c r="R298" s="51">
        <f t="shared" si="122"/>
        <v>22.595887375</v>
      </c>
      <c r="S298" s="51">
        <f t="shared" si="123"/>
        <v>102.27225</v>
      </c>
      <c r="T298" s="51">
        <f t="shared" si="124"/>
        <v>91.738208250000483</v>
      </c>
      <c r="U298" s="51">
        <f t="shared" si="125"/>
        <v>0</v>
      </c>
      <c r="V298" s="51">
        <f t="shared" si="126"/>
        <v>0</v>
      </c>
      <c r="W298" s="51">
        <f t="shared" si="127"/>
        <v>192.74282062500049</v>
      </c>
      <c r="X298" s="55">
        <f t="shared" si="113"/>
        <v>0</v>
      </c>
      <c r="Y298" s="55">
        <f t="shared" si="114"/>
        <v>0</v>
      </c>
      <c r="Z298" s="55">
        <f t="shared" si="115"/>
        <v>408.443070000001</v>
      </c>
      <c r="AA298" s="51">
        <f t="shared" si="128"/>
        <v>104.0665</v>
      </c>
      <c r="AB298" s="56" t="s">
        <v>129</v>
      </c>
      <c r="AC298" s="51">
        <f t="shared" si="129"/>
        <v>3.5884999999999998</v>
      </c>
      <c r="AD298" s="53">
        <f t="shared" si="116"/>
        <v>0</v>
      </c>
      <c r="AE298" s="53">
        <f t="shared" si="117"/>
        <v>0</v>
      </c>
      <c r="AF298" s="53">
        <f t="shared" si="118"/>
        <v>1</v>
      </c>
    </row>
    <row r="299" spans="1:32" ht="15" x14ac:dyDescent="0.25">
      <c r="A299" s="1">
        <v>1</v>
      </c>
      <c r="B299" s="54">
        <v>6</v>
      </c>
      <c r="C299" s="59" t="s">
        <v>269</v>
      </c>
      <c r="D299" s="50" t="s">
        <v>124</v>
      </c>
      <c r="E299" s="68" t="s">
        <v>128</v>
      </c>
      <c r="F299" s="68" t="s">
        <v>21</v>
      </c>
      <c r="G299" s="89">
        <v>5</v>
      </c>
      <c r="H299" s="89">
        <v>6</v>
      </c>
      <c r="I299" s="63">
        <v>246.589</v>
      </c>
      <c r="J299" s="63">
        <v>247.07599999999999</v>
      </c>
      <c r="K299" s="63">
        <v>245.43899999999999</v>
      </c>
      <c r="L299" s="63">
        <v>245.072</v>
      </c>
      <c r="M299" s="88">
        <v>73.47</v>
      </c>
      <c r="N299" s="52">
        <v>150</v>
      </c>
      <c r="O299" s="52">
        <f t="shared" si="119"/>
        <v>1.2500000000000058</v>
      </c>
      <c r="P299" s="52">
        <f t="shared" si="120"/>
        <v>1.6769999999999983</v>
      </c>
      <c r="Q299" s="51">
        <f t="shared" si="121"/>
        <v>0.85</v>
      </c>
      <c r="R299" s="51">
        <f t="shared" si="122"/>
        <v>20.559661125000002</v>
      </c>
      <c r="S299" s="51">
        <f t="shared" si="123"/>
        <v>93.674250000000001</v>
      </c>
      <c r="T299" s="51">
        <f t="shared" si="124"/>
        <v>11.053561499999892</v>
      </c>
      <c r="U299" s="51">
        <f t="shared" si="125"/>
        <v>0</v>
      </c>
      <c r="V299" s="51">
        <f t="shared" si="126"/>
        <v>0</v>
      </c>
      <c r="W299" s="51">
        <f t="shared" si="127"/>
        <v>103.43014762499989</v>
      </c>
      <c r="X299" s="55">
        <f t="shared" si="113"/>
        <v>0</v>
      </c>
      <c r="Y299" s="55">
        <f t="shared" si="114"/>
        <v>246.41837999999973</v>
      </c>
      <c r="Z299" s="55">
        <f t="shared" si="115"/>
        <v>0</v>
      </c>
      <c r="AA299" s="51">
        <f t="shared" si="128"/>
        <v>99.1845</v>
      </c>
      <c r="AB299" s="56" t="s">
        <v>129</v>
      </c>
      <c r="AC299" s="51">
        <f t="shared" si="129"/>
        <v>3.6735000000000002</v>
      </c>
      <c r="AD299" s="53">
        <f t="shared" si="116"/>
        <v>1</v>
      </c>
      <c r="AE299" s="53">
        <f t="shared" si="117"/>
        <v>0</v>
      </c>
      <c r="AF299" s="53">
        <f t="shared" si="118"/>
        <v>0</v>
      </c>
    </row>
    <row r="300" spans="1:32" ht="15" x14ac:dyDescent="0.25">
      <c r="A300" s="1">
        <v>1</v>
      </c>
      <c r="B300" s="54">
        <v>6</v>
      </c>
      <c r="C300" s="59" t="s">
        <v>269</v>
      </c>
      <c r="D300" s="50" t="s">
        <v>125</v>
      </c>
      <c r="E300" s="68" t="s">
        <v>21</v>
      </c>
      <c r="F300" s="68" t="s">
        <v>21</v>
      </c>
      <c r="G300" s="89">
        <v>6</v>
      </c>
      <c r="H300" s="89">
        <v>7</v>
      </c>
      <c r="I300" s="63">
        <v>247.07599999999999</v>
      </c>
      <c r="J300" s="63">
        <v>246.97800000000001</v>
      </c>
      <c r="K300" s="63">
        <v>245.072</v>
      </c>
      <c r="L300" s="63">
        <v>244.67400000000001</v>
      </c>
      <c r="M300" s="88">
        <v>79.5</v>
      </c>
      <c r="N300" s="52">
        <v>150</v>
      </c>
      <c r="O300" s="52">
        <f t="shared" si="119"/>
        <v>2.1039999999999908</v>
      </c>
      <c r="P300" s="52">
        <f t="shared" si="120"/>
        <v>2.2539999999999965</v>
      </c>
      <c r="Q300" s="51">
        <f t="shared" si="121"/>
        <v>0.95000000000000007</v>
      </c>
      <c r="R300" s="51">
        <f t="shared" si="122"/>
        <v>25.02958125</v>
      </c>
      <c r="S300" s="51">
        <f t="shared" si="123"/>
        <v>113.28750000000001</v>
      </c>
      <c r="T300" s="51">
        <f t="shared" si="124"/>
        <v>56.945849999999737</v>
      </c>
      <c r="U300" s="51">
        <f t="shared" si="125"/>
        <v>0</v>
      </c>
      <c r="V300" s="51">
        <f t="shared" si="126"/>
        <v>0</v>
      </c>
      <c r="W300" s="51">
        <f t="shared" si="127"/>
        <v>168.82918124999975</v>
      </c>
      <c r="X300" s="55">
        <f t="shared" si="113"/>
        <v>0</v>
      </c>
      <c r="Y300" s="55">
        <f t="shared" si="114"/>
        <v>358.38599999999946</v>
      </c>
      <c r="Z300" s="55">
        <f t="shared" si="115"/>
        <v>0</v>
      </c>
      <c r="AA300" s="51">
        <f t="shared" si="128"/>
        <v>115.27500000000002</v>
      </c>
      <c r="AB300" s="56" t="s">
        <v>129</v>
      </c>
      <c r="AC300" s="51">
        <f t="shared" si="129"/>
        <v>3.9750000000000001</v>
      </c>
      <c r="AD300" s="53">
        <f t="shared" si="116"/>
        <v>1</v>
      </c>
      <c r="AE300" s="53">
        <f t="shared" si="117"/>
        <v>0</v>
      </c>
      <c r="AF300" s="53">
        <f t="shared" si="118"/>
        <v>0</v>
      </c>
    </row>
    <row r="301" spans="1:32" ht="15" x14ac:dyDescent="0.25">
      <c r="A301" s="1">
        <v>1</v>
      </c>
      <c r="B301" s="54">
        <v>6</v>
      </c>
      <c r="C301" s="59" t="s">
        <v>269</v>
      </c>
      <c r="D301" s="50" t="s">
        <v>126</v>
      </c>
      <c r="E301" s="68" t="s">
        <v>21</v>
      </c>
      <c r="F301" s="68" t="s">
        <v>21</v>
      </c>
      <c r="G301" s="89">
        <v>7</v>
      </c>
      <c r="H301" s="89">
        <v>8</v>
      </c>
      <c r="I301" s="63">
        <v>246.97800000000001</v>
      </c>
      <c r="J301" s="63">
        <v>246.709</v>
      </c>
      <c r="K301" s="63">
        <v>244.67400000000001</v>
      </c>
      <c r="L301" s="63">
        <v>245.559</v>
      </c>
      <c r="M301" s="88">
        <v>84.17</v>
      </c>
      <c r="N301" s="52">
        <v>150</v>
      </c>
      <c r="O301" s="52">
        <f t="shared" si="119"/>
        <v>2.4040000000000021</v>
      </c>
      <c r="P301" s="52">
        <f t="shared" si="120"/>
        <v>1.827000000000004</v>
      </c>
      <c r="Q301" s="51">
        <f t="shared" si="121"/>
        <v>0.85</v>
      </c>
      <c r="R301" s="51">
        <f t="shared" si="122"/>
        <v>23.553922375000003</v>
      </c>
      <c r="S301" s="51">
        <f t="shared" si="123"/>
        <v>107.31675</v>
      </c>
      <c r="T301" s="51">
        <f t="shared" si="124"/>
        <v>23.395051500000282</v>
      </c>
      <c r="U301" s="51">
        <f t="shared" si="125"/>
        <v>0</v>
      </c>
      <c r="V301" s="51">
        <f t="shared" si="126"/>
        <v>0</v>
      </c>
      <c r="W301" s="51">
        <f t="shared" si="127"/>
        <v>129.22514887500029</v>
      </c>
      <c r="X301" s="55">
        <f t="shared" si="113"/>
        <v>0</v>
      </c>
      <c r="Y301" s="55">
        <f t="shared" si="114"/>
        <v>307.5571800000007</v>
      </c>
      <c r="Z301" s="55">
        <f t="shared" si="115"/>
        <v>0</v>
      </c>
      <c r="AA301" s="51">
        <f t="shared" si="128"/>
        <v>113.62950000000001</v>
      </c>
      <c r="AB301" s="56" t="s">
        <v>129</v>
      </c>
      <c r="AC301" s="51">
        <f t="shared" si="129"/>
        <v>4.2084999999999999</v>
      </c>
      <c r="AD301" s="53">
        <f t="shared" si="116"/>
        <v>1</v>
      </c>
      <c r="AE301" s="53">
        <f t="shared" si="117"/>
        <v>0</v>
      </c>
      <c r="AF301" s="53">
        <f t="shared" si="118"/>
        <v>0</v>
      </c>
    </row>
    <row r="302" spans="1:32" ht="15" x14ac:dyDescent="0.25">
      <c r="A302" s="1">
        <v>1</v>
      </c>
      <c r="B302" s="54">
        <v>6</v>
      </c>
      <c r="C302" s="59" t="s">
        <v>269</v>
      </c>
      <c r="D302" s="50" t="s">
        <v>127</v>
      </c>
      <c r="E302" s="68" t="s">
        <v>41</v>
      </c>
      <c r="F302" s="68" t="s">
        <v>128</v>
      </c>
      <c r="G302" s="89">
        <v>9</v>
      </c>
      <c r="H302" s="89">
        <v>10</v>
      </c>
      <c r="I302" s="63">
        <v>247.89500000000001</v>
      </c>
      <c r="J302" s="63">
        <v>247.09200000000001</v>
      </c>
      <c r="K302" s="63">
        <v>246.745</v>
      </c>
      <c r="L302" s="63">
        <v>245.94200000000001</v>
      </c>
      <c r="M302" s="88">
        <v>64.63</v>
      </c>
      <c r="N302" s="52">
        <v>150</v>
      </c>
      <c r="O302" s="52">
        <f t="shared" si="119"/>
        <v>1.2500000000000058</v>
      </c>
      <c r="P302" s="52">
        <f t="shared" si="120"/>
        <v>1.2500000000000058</v>
      </c>
      <c r="Q302" s="51">
        <f t="shared" si="121"/>
        <v>0.75</v>
      </c>
      <c r="R302" s="51">
        <f t="shared" si="122"/>
        <v>15.823847624999999</v>
      </c>
      <c r="S302" s="51">
        <f t="shared" si="123"/>
        <v>60.590625000000273</v>
      </c>
      <c r="T302" s="51">
        <f t="shared" si="124"/>
        <v>0</v>
      </c>
      <c r="U302" s="51">
        <f t="shared" si="125"/>
        <v>0</v>
      </c>
      <c r="V302" s="51">
        <f t="shared" si="126"/>
        <v>0</v>
      </c>
      <c r="W302" s="51">
        <f t="shared" si="127"/>
        <v>59.44909762500027</v>
      </c>
      <c r="X302" s="55">
        <f t="shared" si="113"/>
        <v>161.57500000000073</v>
      </c>
      <c r="Y302" s="55">
        <f t="shared" si="114"/>
        <v>0</v>
      </c>
      <c r="Z302" s="55">
        <f t="shared" si="115"/>
        <v>0</v>
      </c>
      <c r="AA302" s="51">
        <f t="shared" si="128"/>
        <v>80.787499999999994</v>
      </c>
      <c r="AB302" s="56" t="s">
        <v>129</v>
      </c>
      <c r="AC302" s="51">
        <f t="shared" si="129"/>
        <v>3.2315</v>
      </c>
      <c r="AD302" s="53">
        <f t="shared" si="116"/>
        <v>0</v>
      </c>
      <c r="AE302" s="53">
        <f t="shared" si="117"/>
        <v>0</v>
      </c>
      <c r="AF302" s="53">
        <f t="shared" si="118"/>
        <v>1</v>
      </c>
    </row>
    <row r="303" spans="1:32" ht="15" x14ac:dyDescent="0.25">
      <c r="A303" s="1">
        <v>1</v>
      </c>
      <c r="B303" s="54">
        <v>6</v>
      </c>
      <c r="C303" s="59" t="s">
        <v>269</v>
      </c>
      <c r="D303" s="50" t="s">
        <v>204</v>
      </c>
      <c r="E303" s="68" t="s">
        <v>128</v>
      </c>
      <c r="F303" s="68" t="s">
        <v>21</v>
      </c>
      <c r="G303" s="89">
        <v>10</v>
      </c>
      <c r="H303" s="89">
        <v>8</v>
      </c>
      <c r="I303" s="63">
        <v>247.09200000000001</v>
      </c>
      <c r="J303" s="63">
        <v>246.709</v>
      </c>
      <c r="K303" s="63">
        <v>245.94200000000001</v>
      </c>
      <c r="L303" s="63">
        <v>245.559</v>
      </c>
      <c r="M303" s="88">
        <v>70.290000000000006</v>
      </c>
      <c r="N303" s="52">
        <v>150</v>
      </c>
      <c r="O303" s="52">
        <f t="shared" si="119"/>
        <v>1.2500000000000058</v>
      </c>
      <c r="P303" s="52">
        <f t="shared" si="120"/>
        <v>1.2500000000000058</v>
      </c>
      <c r="Q303" s="51">
        <f t="shared" si="121"/>
        <v>0.75</v>
      </c>
      <c r="R303" s="51">
        <f t="shared" si="122"/>
        <v>17.209627875000002</v>
      </c>
      <c r="S303" s="51">
        <f t="shared" si="123"/>
        <v>65.896875000000307</v>
      </c>
      <c r="T303" s="51">
        <f t="shared" si="124"/>
        <v>0</v>
      </c>
      <c r="U303" s="51">
        <f t="shared" si="125"/>
        <v>0</v>
      </c>
      <c r="V303" s="51">
        <f t="shared" si="126"/>
        <v>0</v>
      </c>
      <c r="W303" s="51">
        <f t="shared" si="127"/>
        <v>64.655377875000312</v>
      </c>
      <c r="X303" s="55">
        <f t="shared" si="113"/>
        <v>175.72500000000082</v>
      </c>
      <c r="Y303" s="55">
        <f t="shared" si="114"/>
        <v>0</v>
      </c>
      <c r="Z303" s="55">
        <f t="shared" si="115"/>
        <v>0</v>
      </c>
      <c r="AA303" s="51">
        <f t="shared" si="128"/>
        <v>87.862500000000011</v>
      </c>
      <c r="AB303" s="56" t="s">
        <v>129</v>
      </c>
      <c r="AC303" s="51">
        <f t="shared" si="129"/>
        <v>3.5145000000000004</v>
      </c>
      <c r="AD303" s="53">
        <f t="shared" si="116"/>
        <v>1</v>
      </c>
      <c r="AE303" s="53">
        <f t="shared" si="117"/>
        <v>0</v>
      </c>
      <c r="AF303" s="53">
        <f t="shared" si="118"/>
        <v>0</v>
      </c>
    </row>
    <row r="304" spans="1:32" ht="15" x14ac:dyDescent="0.25">
      <c r="A304" s="1">
        <v>1</v>
      </c>
      <c r="B304" s="54">
        <v>6</v>
      </c>
      <c r="C304" s="59" t="s">
        <v>269</v>
      </c>
      <c r="D304" s="50" t="s">
        <v>125</v>
      </c>
      <c r="E304" s="68" t="s">
        <v>128</v>
      </c>
      <c r="F304" s="68" t="s">
        <v>128</v>
      </c>
      <c r="G304" s="89">
        <v>6</v>
      </c>
      <c r="H304" s="89">
        <v>7</v>
      </c>
      <c r="I304" s="63">
        <v>248.35599999999999</v>
      </c>
      <c r="J304" s="63">
        <v>248.256</v>
      </c>
      <c r="K304" s="63">
        <v>247.20599999999999</v>
      </c>
      <c r="L304" s="63">
        <v>247.036</v>
      </c>
      <c r="M304" s="88">
        <v>36.950000000000003</v>
      </c>
      <c r="N304" s="52">
        <v>150</v>
      </c>
      <c r="O304" s="52">
        <f t="shared" si="119"/>
        <v>1.2500000000000058</v>
      </c>
      <c r="P304" s="52">
        <f t="shared" si="120"/>
        <v>1.2850000000000024</v>
      </c>
      <c r="Q304" s="51">
        <f t="shared" si="121"/>
        <v>0.75</v>
      </c>
      <c r="R304" s="51">
        <f t="shared" si="122"/>
        <v>9.0467456249999998</v>
      </c>
      <c r="S304" s="51">
        <f t="shared" si="123"/>
        <v>35.610562500000071</v>
      </c>
      <c r="T304" s="51">
        <f t="shared" si="124"/>
        <v>0</v>
      </c>
      <c r="U304" s="51">
        <f t="shared" si="125"/>
        <v>0</v>
      </c>
      <c r="V304" s="51">
        <f t="shared" si="126"/>
        <v>0</v>
      </c>
      <c r="W304" s="51">
        <f t="shared" si="127"/>
        <v>34.957933125000068</v>
      </c>
      <c r="X304" s="55">
        <f t="shared" si="113"/>
        <v>94.961500000000186</v>
      </c>
      <c r="Y304" s="55">
        <f t="shared" si="114"/>
        <v>0</v>
      </c>
      <c r="Z304" s="55">
        <f t="shared" si="115"/>
        <v>0</v>
      </c>
      <c r="AA304" s="51">
        <f t="shared" si="128"/>
        <v>46.1875</v>
      </c>
      <c r="AB304" s="56" t="s">
        <v>129</v>
      </c>
      <c r="AC304" s="51">
        <f t="shared" si="129"/>
        <v>1.8475000000000001</v>
      </c>
      <c r="AD304" s="53">
        <f t="shared" si="116"/>
        <v>1</v>
      </c>
      <c r="AE304" s="53">
        <f t="shared" si="117"/>
        <v>0</v>
      </c>
      <c r="AF304" s="53">
        <f t="shared" si="118"/>
        <v>0</v>
      </c>
    </row>
    <row r="305" spans="1:32" ht="15" x14ac:dyDescent="0.25">
      <c r="A305" s="1">
        <v>1</v>
      </c>
      <c r="B305" s="54">
        <v>6</v>
      </c>
      <c r="C305" s="59" t="s">
        <v>269</v>
      </c>
      <c r="D305" s="50" t="s">
        <v>126</v>
      </c>
      <c r="E305" s="68" t="s">
        <v>128</v>
      </c>
      <c r="F305" s="68" t="s">
        <v>128</v>
      </c>
      <c r="G305" s="89">
        <v>7</v>
      </c>
      <c r="H305" s="89">
        <v>8</v>
      </c>
      <c r="I305" s="63">
        <v>248.256</v>
      </c>
      <c r="J305" s="63">
        <v>246.43199999999999</v>
      </c>
      <c r="K305" s="63">
        <v>247.036</v>
      </c>
      <c r="L305" s="63">
        <v>245.28200000000001</v>
      </c>
      <c r="M305" s="88">
        <v>50.77</v>
      </c>
      <c r="N305" s="52">
        <v>150</v>
      </c>
      <c r="O305" s="52">
        <f t="shared" si="119"/>
        <v>1.319999999999999</v>
      </c>
      <c r="P305" s="52">
        <f t="shared" si="120"/>
        <v>1.2849999999999882</v>
      </c>
      <c r="Q305" s="51">
        <f t="shared" si="121"/>
        <v>0.75</v>
      </c>
      <c r="R305" s="51">
        <f t="shared" si="122"/>
        <v>12.430399875000001</v>
      </c>
      <c r="S305" s="51">
        <f t="shared" si="123"/>
        <v>48.929587499999549</v>
      </c>
      <c r="T305" s="51">
        <f t="shared" si="124"/>
        <v>0</v>
      </c>
      <c r="U305" s="51">
        <f t="shared" si="125"/>
        <v>0</v>
      </c>
      <c r="V305" s="51">
        <f t="shared" si="126"/>
        <v>0</v>
      </c>
      <c r="W305" s="51">
        <f t="shared" si="127"/>
        <v>48.032862374999546</v>
      </c>
      <c r="X305" s="55">
        <f t="shared" si="113"/>
        <v>130.47889999999882</v>
      </c>
      <c r="Y305" s="55">
        <f t="shared" si="114"/>
        <v>0</v>
      </c>
      <c r="Z305" s="55">
        <f t="shared" si="115"/>
        <v>0</v>
      </c>
      <c r="AA305" s="51">
        <f t="shared" si="128"/>
        <v>63.462500000000006</v>
      </c>
      <c r="AB305" s="56" t="s">
        <v>129</v>
      </c>
      <c r="AC305" s="51">
        <f t="shared" si="129"/>
        <v>2.5385000000000004</v>
      </c>
      <c r="AD305" s="53">
        <f t="shared" si="116"/>
        <v>1</v>
      </c>
      <c r="AE305" s="53">
        <f t="shared" si="117"/>
        <v>0</v>
      </c>
      <c r="AF305" s="53">
        <f t="shared" si="118"/>
        <v>0</v>
      </c>
    </row>
    <row r="306" spans="1:32" ht="15" x14ac:dyDescent="0.25">
      <c r="A306" s="1">
        <v>1</v>
      </c>
      <c r="B306" s="54">
        <v>6</v>
      </c>
      <c r="C306" s="59" t="s">
        <v>269</v>
      </c>
      <c r="D306" s="50" t="s">
        <v>252</v>
      </c>
      <c r="E306" s="68" t="s">
        <v>128</v>
      </c>
      <c r="F306" s="68" t="s">
        <v>128</v>
      </c>
      <c r="G306" s="89">
        <v>8</v>
      </c>
      <c r="H306" s="89">
        <v>9</v>
      </c>
      <c r="I306" s="63">
        <v>246.43199999999999</v>
      </c>
      <c r="J306" s="63">
        <v>244.86</v>
      </c>
      <c r="K306" s="63">
        <v>245.28200000000001</v>
      </c>
      <c r="L306" s="63">
        <v>243.71</v>
      </c>
      <c r="M306" s="88">
        <v>49.83</v>
      </c>
      <c r="N306" s="52">
        <v>150</v>
      </c>
      <c r="O306" s="52">
        <f t="shared" si="119"/>
        <v>1.2499999999999774</v>
      </c>
      <c r="P306" s="52">
        <f t="shared" si="120"/>
        <v>1.2499999999999916</v>
      </c>
      <c r="Q306" s="51">
        <f t="shared" si="121"/>
        <v>0.75</v>
      </c>
      <c r="R306" s="51">
        <f t="shared" si="122"/>
        <v>12.200252625000001</v>
      </c>
      <c r="S306" s="51">
        <f t="shared" si="123"/>
        <v>46.71562499999969</v>
      </c>
      <c r="T306" s="51">
        <f t="shared" si="124"/>
        <v>0</v>
      </c>
      <c r="U306" s="51">
        <f t="shared" si="125"/>
        <v>0</v>
      </c>
      <c r="V306" s="51">
        <f t="shared" si="126"/>
        <v>0</v>
      </c>
      <c r="W306" s="51">
        <f t="shared" si="127"/>
        <v>45.835502624999691</v>
      </c>
      <c r="X306" s="55">
        <f t="shared" si="113"/>
        <v>0</v>
      </c>
      <c r="Y306" s="55">
        <f t="shared" si="114"/>
        <v>0</v>
      </c>
      <c r="Z306" s="55">
        <f t="shared" si="115"/>
        <v>0</v>
      </c>
      <c r="AA306" s="51">
        <f t="shared" si="128"/>
        <v>62.287499999999994</v>
      </c>
      <c r="AB306" s="56" t="s">
        <v>129</v>
      </c>
      <c r="AC306" s="51">
        <f t="shared" si="129"/>
        <v>2.4915000000000003</v>
      </c>
      <c r="AD306" s="53">
        <f t="shared" si="116"/>
        <v>1</v>
      </c>
      <c r="AE306" s="53">
        <f t="shared" si="117"/>
        <v>0</v>
      </c>
      <c r="AF306" s="53">
        <f t="shared" si="118"/>
        <v>0</v>
      </c>
    </row>
    <row r="307" spans="1:32" ht="15" x14ac:dyDescent="0.25">
      <c r="A307" s="1">
        <v>1</v>
      </c>
      <c r="B307" s="54">
        <v>6</v>
      </c>
      <c r="C307" s="59" t="s">
        <v>269</v>
      </c>
      <c r="D307" s="50" t="s">
        <v>167</v>
      </c>
      <c r="E307" s="68" t="s">
        <v>128</v>
      </c>
      <c r="F307" s="68" t="s">
        <v>128</v>
      </c>
      <c r="G307" s="89">
        <v>9</v>
      </c>
      <c r="H307" s="89">
        <v>22</v>
      </c>
      <c r="I307" s="63">
        <v>244.86</v>
      </c>
      <c r="J307" s="63">
        <v>242.709</v>
      </c>
      <c r="K307" s="63">
        <v>243.71</v>
      </c>
      <c r="L307" s="63">
        <v>241.559</v>
      </c>
      <c r="M307" s="88">
        <v>76.34</v>
      </c>
      <c r="N307" s="52">
        <v>150</v>
      </c>
      <c r="O307" s="52">
        <f t="shared" ref="O307:O311" si="130">IF(AB307="paral",(I307-K307)+$O$11-0.1,IF(AB307="asf",(I307-K307)+$O$11-0.05,(I307-K307)+$O$11))</f>
        <v>1.2500000000000058</v>
      </c>
      <c r="P307" s="52">
        <f t="shared" ref="P307:P311" si="131">IF(AB307="paral",(((I307-K307)+(J307-L307))/2)+$P$11-0.1,IF(AB307="asf",(((I307-K307)+(J307-L307))/2)+$P$11-0.05,(((I307-K307)+(J307-L307))/2)+$P$11))</f>
        <v>1.2500000000000058</v>
      </c>
      <c r="Q307" s="51">
        <f t="shared" ref="Q307:Q311" si="132">IF(P307&lt;1.5,(N307/1000)+0.6,IF(P307&lt;2,(N307/1000)+0.7,IF(P307&lt;3,(N307/1000)+0.8,IF(P307&lt;4,(N307/1000)+0.9,IF(P307&lt;5,(N307/1000)+1,(N307/1000)+1.1)))))</f>
        <v>0.75</v>
      </c>
      <c r="R307" s="51">
        <f t="shared" ref="R307:R311" si="133">(M307*Q307*$R$11*2)+((M307*(N307/1000)*Q307)-(3.14*(N307/1000)^2/4*M307))</f>
        <v>18.690894750000002</v>
      </c>
      <c r="S307" s="51">
        <f t="shared" ref="S307:S311" si="134">IF(P307&lt;=$S$11,M307*Q307*P307,M307*Q307*$S$11)</f>
        <v>71.568750000000335</v>
      </c>
      <c r="T307" s="51">
        <f t="shared" ref="T307:T311" si="135">IF(P307&lt;=$S$11,0,IF(P307&lt;=$T$11,(P307-$S$11)*Q307*M307,($T$11-$S$11)*Q307*M307))</f>
        <v>0</v>
      </c>
      <c r="U307" s="51">
        <f t="shared" ref="U307:U311" si="136">IF(P307&lt;=$T$11,0,IF(P307&lt;=$U$11,(P307-$T$11)*Q307*M307,($U$11-$T$11)*Q307*M307))</f>
        <v>0</v>
      </c>
      <c r="V307" s="51">
        <f t="shared" ref="V307:V311" si="137">IF(P307&lt;=$U$11,0,(P307-$U$11)*Q307*M307)</f>
        <v>0</v>
      </c>
      <c r="W307" s="51">
        <f t="shared" ref="W307:W311" si="138">SUM(S307:V307)-(((3.14*(N307/1000)^2)/4)*M307)</f>
        <v>70.220394750000338</v>
      </c>
      <c r="X307" s="55">
        <f t="shared" si="113"/>
        <v>190.8500000000009</v>
      </c>
      <c r="Y307" s="55">
        <f t="shared" si="114"/>
        <v>0</v>
      </c>
      <c r="Z307" s="55">
        <f t="shared" si="115"/>
        <v>0</v>
      </c>
      <c r="AA307" s="51">
        <f t="shared" ref="AA307:AA311" si="139">(Q307+$AA$11)*M307</f>
        <v>95.425000000000011</v>
      </c>
      <c r="AB307" s="56" t="s">
        <v>129</v>
      </c>
      <c r="AC307" s="51">
        <f t="shared" ref="AC307:AC311" si="140">M307*$AC$11</f>
        <v>3.8170000000000002</v>
      </c>
      <c r="AD307" s="53">
        <f t="shared" si="116"/>
        <v>1</v>
      </c>
      <c r="AE307" s="53">
        <f t="shared" si="117"/>
        <v>0</v>
      </c>
      <c r="AF307" s="53">
        <f t="shared" si="118"/>
        <v>0</v>
      </c>
    </row>
    <row r="308" spans="1:32" ht="15" x14ac:dyDescent="0.25">
      <c r="A308" s="1">
        <v>1</v>
      </c>
      <c r="B308" s="54">
        <v>6</v>
      </c>
      <c r="C308" s="59" t="s">
        <v>269</v>
      </c>
      <c r="D308" s="50" t="s">
        <v>166</v>
      </c>
      <c r="E308" s="68" t="s">
        <v>128</v>
      </c>
      <c r="F308" s="68" t="s">
        <v>128</v>
      </c>
      <c r="G308" s="89">
        <v>22</v>
      </c>
      <c r="H308" s="89">
        <v>21</v>
      </c>
      <c r="I308" s="63">
        <v>242.709</v>
      </c>
      <c r="J308" s="63">
        <v>242.17400000000001</v>
      </c>
      <c r="K308" s="63">
        <v>241.559</v>
      </c>
      <c r="L308" s="63">
        <v>241.024</v>
      </c>
      <c r="M308" s="88">
        <v>79.13</v>
      </c>
      <c r="N308" s="52">
        <v>150</v>
      </c>
      <c r="O308" s="52">
        <f t="shared" si="130"/>
        <v>1.2500000000000058</v>
      </c>
      <c r="P308" s="52">
        <f t="shared" si="131"/>
        <v>1.2500000000000058</v>
      </c>
      <c r="Q308" s="51">
        <f t="shared" si="132"/>
        <v>0.75</v>
      </c>
      <c r="R308" s="51">
        <f t="shared" si="133"/>
        <v>19.373991374999999</v>
      </c>
      <c r="S308" s="51">
        <f t="shared" si="134"/>
        <v>74.184375000000344</v>
      </c>
      <c r="T308" s="51">
        <f t="shared" si="135"/>
        <v>0</v>
      </c>
      <c r="U308" s="51">
        <f t="shared" si="136"/>
        <v>0</v>
      </c>
      <c r="V308" s="51">
        <f t="shared" si="137"/>
        <v>0</v>
      </c>
      <c r="W308" s="51">
        <f t="shared" si="138"/>
        <v>72.786741375000346</v>
      </c>
      <c r="X308" s="55">
        <f t="shared" si="113"/>
        <v>197.8250000000009</v>
      </c>
      <c r="Y308" s="55">
        <f t="shared" si="114"/>
        <v>0</v>
      </c>
      <c r="Z308" s="55">
        <f t="shared" si="115"/>
        <v>0</v>
      </c>
      <c r="AA308" s="51">
        <f t="shared" si="139"/>
        <v>98.912499999999994</v>
      </c>
      <c r="AB308" s="56" t="s">
        <v>129</v>
      </c>
      <c r="AC308" s="51">
        <f t="shared" si="140"/>
        <v>3.9565000000000001</v>
      </c>
      <c r="AD308" s="53">
        <f t="shared" si="116"/>
        <v>1</v>
      </c>
      <c r="AE308" s="53">
        <f t="shared" si="117"/>
        <v>0</v>
      </c>
      <c r="AF308" s="53">
        <f t="shared" si="118"/>
        <v>0</v>
      </c>
    </row>
    <row r="309" spans="1:32" ht="15" x14ac:dyDescent="0.25">
      <c r="A309" s="1">
        <v>1</v>
      </c>
      <c r="B309" s="54">
        <v>6</v>
      </c>
      <c r="C309" s="59" t="s">
        <v>269</v>
      </c>
      <c r="D309" s="50" t="s">
        <v>217</v>
      </c>
      <c r="E309" s="68" t="s">
        <v>41</v>
      </c>
      <c r="F309" s="68" t="s">
        <v>128</v>
      </c>
      <c r="G309" s="89">
        <v>18</v>
      </c>
      <c r="H309" s="89">
        <v>19</v>
      </c>
      <c r="I309" s="63">
        <v>244.185</v>
      </c>
      <c r="J309" s="63">
        <v>243.1</v>
      </c>
      <c r="K309" s="63">
        <v>243.035</v>
      </c>
      <c r="L309" s="63">
        <v>241.95</v>
      </c>
      <c r="M309" s="88">
        <v>40.880000000000003</v>
      </c>
      <c r="N309" s="52">
        <v>150</v>
      </c>
      <c r="O309" s="52">
        <f t="shared" si="130"/>
        <v>1.2500000000000058</v>
      </c>
      <c r="P309" s="52">
        <f t="shared" si="131"/>
        <v>1.2500000000000058</v>
      </c>
      <c r="Q309" s="51">
        <f t="shared" si="132"/>
        <v>0.75</v>
      </c>
      <c r="R309" s="51">
        <f t="shared" si="133"/>
        <v>10.008957000000002</v>
      </c>
      <c r="S309" s="51">
        <f t="shared" si="134"/>
        <v>38.32500000000018</v>
      </c>
      <c r="T309" s="51">
        <f t="shared" si="135"/>
        <v>0</v>
      </c>
      <c r="U309" s="51">
        <f t="shared" si="136"/>
        <v>0</v>
      </c>
      <c r="V309" s="51">
        <f t="shared" si="137"/>
        <v>0</v>
      </c>
      <c r="W309" s="51">
        <f t="shared" si="138"/>
        <v>37.602957000000181</v>
      </c>
      <c r="X309" s="55">
        <f t="shared" si="113"/>
        <v>102.20000000000047</v>
      </c>
      <c r="Y309" s="55">
        <f t="shared" si="114"/>
        <v>0</v>
      </c>
      <c r="Z309" s="55">
        <f t="shared" si="115"/>
        <v>0</v>
      </c>
      <c r="AA309" s="51">
        <f t="shared" si="139"/>
        <v>51.1</v>
      </c>
      <c r="AB309" s="56" t="s">
        <v>129</v>
      </c>
      <c r="AC309" s="51">
        <f t="shared" si="140"/>
        <v>2.044</v>
      </c>
      <c r="AD309" s="53">
        <f t="shared" si="116"/>
        <v>0</v>
      </c>
      <c r="AE309" s="53">
        <f t="shared" si="117"/>
        <v>0</v>
      </c>
      <c r="AF309" s="53">
        <f t="shared" si="118"/>
        <v>1</v>
      </c>
    </row>
    <row r="310" spans="1:32" ht="15" x14ac:dyDescent="0.25">
      <c r="A310" s="1">
        <v>1</v>
      </c>
      <c r="B310" s="54">
        <v>6</v>
      </c>
      <c r="C310" s="59" t="s">
        <v>269</v>
      </c>
      <c r="D310" s="50" t="s">
        <v>218</v>
      </c>
      <c r="E310" s="68" t="s">
        <v>128</v>
      </c>
      <c r="F310" s="68" t="s">
        <v>128</v>
      </c>
      <c r="G310" s="89">
        <v>19</v>
      </c>
      <c r="H310" s="89">
        <v>20</v>
      </c>
      <c r="I310" s="63">
        <v>243.1</v>
      </c>
      <c r="J310" s="63">
        <v>242.90700000000001</v>
      </c>
      <c r="K310" s="63">
        <v>241.95</v>
      </c>
      <c r="L310" s="63">
        <v>241.73400000000001</v>
      </c>
      <c r="M310" s="88">
        <v>46.72</v>
      </c>
      <c r="N310" s="52">
        <v>150</v>
      </c>
      <c r="O310" s="52">
        <f t="shared" si="130"/>
        <v>1.2500000000000058</v>
      </c>
      <c r="P310" s="52">
        <f t="shared" si="131"/>
        <v>1.2615000000000038</v>
      </c>
      <c r="Q310" s="51">
        <f t="shared" si="132"/>
        <v>0.75</v>
      </c>
      <c r="R310" s="51">
        <f t="shared" si="133"/>
        <v>11.438808</v>
      </c>
      <c r="S310" s="51">
        <f t="shared" si="134"/>
        <v>44.202960000000132</v>
      </c>
      <c r="T310" s="51">
        <f t="shared" si="135"/>
        <v>0</v>
      </c>
      <c r="U310" s="51">
        <f t="shared" si="136"/>
        <v>0</v>
      </c>
      <c r="V310" s="51">
        <f t="shared" si="137"/>
        <v>0</v>
      </c>
      <c r="W310" s="51">
        <f t="shared" si="138"/>
        <v>43.377768000000131</v>
      </c>
      <c r="X310" s="55">
        <f t="shared" si="113"/>
        <v>117.87456000000036</v>
      </c>
      <c r="Y310" s="55">
        <f t="shared" si="114"/>
        <v>0</v>
      </c>
      <c r="Z310" s="55">
        <f t="shared" si="115"/>
        <v>0</v>
      </c>
      <c r="AA310" s="51">
        <f t="shared" si="139"/>
        <v>58.4</v>
      </c>
      <c r="AB310" s="56" t="s">
        <v>129</v>
      </c>
      <c r="AC310" s="51">
        <f t="shared" si="140"/>
        <v>2.3359999999999999</v>
      </c>
      <c r="AD310" s="53">
        <f t="shared" si="116"/>
        <v>1</v>
      </c>
      <c r="AE310" s="53">
        <f t="shared" si="117"/>
        <v>0</v>
      </c>
      <c r="AF310" s="53">
        <f t="shared" si="118"/>
        <v>0</v>
      </c>
    </row>
    <row r="311" spans="1:32" ht="15" x14ac:dyDescent="0.25">
      <c r="A311" s="1">
        <v>1</v>
      </c>
      <c r="B311" s="54">
        <v>6</v>
      </c>
      <c r="C311" s="59" t="s">
        <v>269</v>
      </c>
      <c r="D311" s="50" t="s">
        <v>219</v>
      </c>
      <c r="E311" s="68" t="s">
        <v>128</v>
      </c>
      <c r="F311" s="68" t="s">
        <v>128</v>
      </c>
      <c r="G311" s="89">
        <v>20</v>
      </c>
      <c r="H311" s="89">
        <v>21</v>
      </c>
      <c r="I311" s="63">
        <v>242.90700000000001</v>
      </c>
      <c r="J311" s="63">
        <v>242.17400000000001</v>
      </c>
      <c r="K311" s="63">
        <v>241.73400000000001</v>
      </c>
      <c r="L311" s="63">
        <v>241.024</v>
      </c>
      <c r="M311" s="88">
        <v>72.47</v>
      </c>
      <c r="N311" s="52">
        <v>150</v>
      </c>
      <c r="O311" s="52">
        <f t="shared" si="130"/>
        <v>1.2730000000000019</v>
      </c>
      <c r="P311" s="52">
        <f t="shared" si="131"/>
        <v>1.2615000000000038</v>
      </c>
      <c r="Q311" s="51">
        <f t="shared" si="132"/>
        <v>0.75</v>
      </c>
      <c r="R311" s="51">
        <f t="shared" si="133"/>
        <v>17.743373625</v>
      </c>
      <c r="S311" s="51">
        <f t="shared" si="134"/>
        <v>68.565678750000203</v>
      </c>
      <c r="T311" s="51">
        <f t="shared" si="135"/>
        <v>0</v>
      </c>
      <c r="U311" s="51">
        <f t="shared" si="136"/>
        <v>0</v>
      </c>
      <c r="V311" s="51">
        <f t="shared" si="137"/>
        <v>0</v>
      </c>
      <c r="W311" s="51">
        <f t="shared" si="138"/>
        <v>67.285677375000205</v>
      </c>
      <c r="X311" s="55">
        <f t="shared" si="113"/>
        <v>182.84181000000055</v>
      </c>
      <c r="Y311" s="55">
        <f t="shared" si="114"/>
        <v>0</v>
      </c>
      <c r="Z311" s="55">
        <f t="shared" si="115"/>
        <v>0</v>
      </c>
      <c r="AA311" s="51">
        <f t="shared" si="139"/>
        <v>90.587500000000006</v>
      </c>
      <c r="AB311" s="56" t="s">
        <v>129</v>
      </c>
      <c r="AC311" s="51">
        <f t="shared" si="140"/>
        <v>3.6234999999999999</v>
      </c>
      <c r="AD311" s="53">
        <f t="shared" si="116"/>
        <v>1</v>
      </c>
      <c r="AE311" s="53">
        <f t="shared" si="117"/>
        <v>0</v>
      </c>
      <c r="AF311" s="53">
        <f t="shared" si="118"/>
        <v>0</v>
      </c>
    </row>
    <row r="312" spans="1:32" ht="15" x14ac:dyDescent="0.25">
      <c r="A312" s="1"/>
      <c r="B312" s="54">
        <v>6</v>
      </c>
      <c r="C312" s="59" t="s">
        <v>504</v>
      </c>
      <c r="D312" s="50" t="s">
        <v>229</v>
      </c>
      <c r="E312" s="68" t="s">
        <v>128</v>
      </c>
      <c r="F312" s="68" t="s">
        <v>21</v>
      </c>
      <c r="G312" s="89">
        <v>21</v>
      </c>
      <c r="H312" s="89">
        <v>68</v>
      </c>
      <c r="I312" s="63">
        <v>242.17400000000001</v>
      </c>
      <c r="J312" s="63">
        <v>241.5</v>
      </c>
      <c r="K312" s="63">
        <v>241.024</v>
      </c>
      <c r="L312" s="63">
        <v>240.35</v>
      </c>
      <c r="M312" s="88">
        <v>49</v>
      </c>
      <c r="N312" s="52">
        <v>150</v>
      </c>
      <c r="O312" s="52">
        <f t="shared" ref="O312" si="141">IF(AB312="paral",(I312-K312)+$O$11-0.1,IF(AB312="asf",(I312-K312)+$O$11-0.05,(I312-K312)+$O$11))</f>
        <v>1.2500000000000058</v>
      </c>
      <c r="P312" s="52">
        <f t="shared" ref="P312" si="142">IF(AB312="paral",(((I312-K312)+(J312-L312))/2)+$P$11-0.1,IF(AB312="asf",(((I312-K312)+(J312-L312))/2)+$P$11-0.05,(((I312-K312)+(J312-L312))/2)+$P$11))</f>
        <v>1.2500000000000058</v>
      </c>
      <c r="Q312" s="51">
        <f t="shared" ref="Q312" si="143">IF(P312&lt;1.5,(N312/1000)+0.6,IF(P312&lt;2,(N312/1000)+0.7,IF(P312&lt;3,(N312/1000)+0.8,IF(P312&lt;4,(N312/1000)+0.9,IF(P312&lt;5,(N312/1000)+1,(N312/1000)+1.1)))))</f>
        <v>0.75</v>
      </c>
      <c r="R312" s="51">
        <f t="shared" ref="R312" si="144">(M312*Q312*$R$11*2)+((M312*(N312/1000)*Q312)-(3.14*(N312/1000)^2/4*M312))</f>
        <v>11.997037500000001</v>
      </c>
      <c r="S312" s="51">
        <f t="shared" ref="S312" si="145">IF(P312&lt;=$S$11,M312*Q312*P312,M312*Q312*$S$11)</f>
        <v>45.937500000000213</v>
      </c>
      <c r="T312" s="51">
        <f t="shared" ref="T312" si="146">IF(P312&lt;=$S$11,0,IF(P312&lt;=$T$11,(P312-$S$11)*Q312*M312,($T$11-$S$11)*Q312*M312))</f>
        <v>0</v>
      </c>
      <c r="U312" s="51">
        <f t="shared" ref="U312" si="147">IF(P312&lt;=$T$11,0,IF(P312&lt;=$U$11,(P312-$T$11)*Q312*M312,($U$11-$T$11)*Q312*M312))</f>
        <v>0</v>
      </c>
      <c r="V312" s="51">
        <f t="shared" ref="V312" si="148">IF(P312&lt;=$U$11,0,(P312-$U$11)*Q312*M312)</f>
        <v>0</v>
      </c>
      <c r="W312" s="51">
        <f t="shared" ref="W312" si="149">SUM(S312:V312)-(((3.14*(N312/1000)^2)/4)*M312)</f>
        <v>45.072037500000214</v>
      </c>
      <c r="X312" s="55">
        <f t="shared" ref="X312" si="150">IF(AND(P312&gt;=1.25,P312&lt;=1.5),P312*M312*2,0)</f>
        <v>122.50000000000057</v>
      </c>
      <c r="Y312" s="55">
        <f t="shared" ref="Y312" si="151">IF(AND(P312&gt;=1.51,P312&lt;=2.5),P312*M312*2,0)</f>
        <v>0</v>
      </c>
      <c r="Z312" s="55">
        <f t="shared" ref="Z312" si="152">IF(P312&gt;2.51,P312*M312*2,0)</f>
        <v>0</v>
      </c>
      <c r="AA312" s="51">
        <f t="shared" ref="AA312" si="153">(Q312+$AA$11)*M312</f>
        <v>61.25</v>
      </c>
      <c r="AB312" s="56" t="s">
        <v>129</v>
      </c>
      <c r="AC312" s="51">
        <f t="shared" ref="AC312" si="154">M312*$AC$11</f>
        <v>2.4500000000000002</v>
      </c>
      <c r="AD312" s="53">
        <f t="shared" si="116"/>
        <v>1</v>
      </c>
      <c r="AE312" s="53">
        <f t="shared" si="117"/>
        <v>0</v>
      </c>
      <c r="AF312" s="53">
        <f t="shared" si="118"/>
        <v>0</v>
      </c>
    </row>
    <row r="313" spans="1:32" s="6" customFormat="1" x14ac:dyDescent="0.2">
      <c r="A313" s="1">
        <v>1</v>
      </c>
      <c r="B313" s="61"/>
      <c r="C313" s="15" t="s">
        <v>255</v>
      </c>
      <c r="D313" s="91"/>
      <c r="E313" s="69"/>
      <c r="F313" s="69"/>
      <c r="G313" s="69"/>
      <c r="H313" s="69"/>
      <c r="I313" s="96"/>
      <c r="J313" s="96"/>
      <c r="K313" s="96"/>
      <c r="L313" s="64"/>
      <c r="M313" s="92">
        <f>SUM(M12:M312)</f>
        <v>18646.460000000003</v>
      </c>
      <c r="N313" s="92"/>
      <c r="O313" s="92"/>
      <c r="P313" s="92"/>
      <c r="Q313" s="92"/>
      <c r="R313" s="92">
        <f>SUM(R12:R312)</f>
        <v>4900.1154144999955</v>
      </c>
      <c r="S313" s="92">
        <f t="shared" ref="S313:AF313" si="155">SUM(S12:S312)</f>
        <v>19755.580396249963</v>
      </c>
      <c r="T313" s="92">
        <f t="shared" si="155"/>
        <v>2294.2751475000146</v>
      </c>
      <c r="U313" s="92">
        <f t="shared" si="155"/>
        <v>17.494449000001168</v>
      </c>
      <c r="V313" s="92">
        <f t="shared" si="155"/>
        <v>0</v>
      </c>
      <c r="W313" s="92">
        <f t="shared" si="155"/>
        <v>21725.270307250008</v>
      </c>
      <c r="X313" s="92">
        <f t="shared" si="155"/>
        <v>10249.522659999995</v>
      </c>
      <c r="Y313" s="92">
        <f t="shared" si="155"/>
        <v>20798.372470000013</v>
      </c>
      <c r="Z313" s="92">
        <f t="shared" si="155"/>
        <v>2846.1829300000081</v>
      </c>
      <c r="AA313" s="92">
        <f t="shared" si="155"/>
        <v>24186.948999999986</v>
      </c>
      <c r="AB313" s="92">
        <f t="shared" si="155"/>
        <v>0</v>
      </c>
      <c r="AC313" s="92">
        <f t="shared" si="155"/>
        <v>932.32300000000043</v>
      </c>
      <c r="AD313" s="92">
        <f t="shared" si="155"/>
        <v>220</v>
      </c>
      <c r="AE313" s="92">
        <f t="shared" si="155"/>
        <v>0</v>
      </c>
      <c r="AF313" s="92">
        <f t="shared" si="155"/>
        <v>80</v>
      </c>
    </row>
    <row r="314" spans="1:32" s="6" customFormat="1" ht="15" x14ac:dyDescent="0.25">
      <c r="A314" s="1">
        <v>1</v>
      </c>
      <c r="B314" s="54">
        <v>7</v>
      </c>
      <c r="C314" s="105" t="s">
        <v>453</v>
      </c>
      <c r="D314" s="50">
        <v>143</v>
      </c>
      <c r="E314" s="68" t="s">
        <v>128</v>
      </c>
      <c r="F314" s="68" t="s">
        <v>21</v>
      </c>
      <c r="G314" s="89">
        <v>144</v>
      </c>
      <c r="H314" s="89">
        <v>145</v>
      </c>
      <c r="I314" s="63">
        <v>269.50799999999998</v>
      </c>
      <c r="J314" s="63">
        <v>269.88799999999998</v>
      </c>
      <c r="K314" s="63">
        <v>268.358</v>
      </c>
      <c r="L314" s="63">
        <v>267.96199999999999</v>
      </c>
      <c r="M314" s="88">
        <v>79.28</v>
      </c>
      <c r="N314" s="52">
        <v>150</v>
      </c>
      <c r="O314" s="52">
        <f t="shared" ref="O314" si="156">IF(AB314="paral",(I314-K314)+$O$11-0.1,IF(AB314="asf",(I314-K314)+$O$11-0.05,(I314-K314)+$O$11))</f>
        <v>1.1499999999999773</v>
      </c>
      <c r="P314" s="52">
        <f t="shared" ref="P314" si="157">IF(AB314="paral",(((I314-K314)+(J314-L314))/2)+$P$11-0.1,IF(AB314="asf",(((I314-K314)+(J314-L314))/2)+$P$11-0.05,(((I314-K314)+(J314-L314))/2)+$P$11))</f>
        <v>1.5379999999999825</v>
      </c>
      <c r="Q314" s="51">
        <f t="shared" ref="Q314" si="158">IF(P314&lt;1.5,(N314/1000)+0.6,IF(P314&lt;2,(N314/1000)+0.7,IF(P314&lt;3,(N314/1000)+0.8,IF(P314&lt;4,(N314/1000)+0.9,IF(P314&lt;5,(N314/1000)+1,(N314/1000)+1.1)))))</f>
        <v>0.85</v>
      </c>
      <c r="R314" s="51">
        <f t="shared" ref="R314" si="159">(M314*Q314*$R$11*2)+((M314*(N314/1000)*Q314)-(3.14*(N314/1000)^2/4*M314))</f>
        <v>22.185517000000004</v>
      </c>
      <c r="S314" s="51">
        <f t="shared" ref="S314" si="160">IF(P314&lt;=$S$11,M314*Q314*P314,M314*Q314*$S$11)</f>
        <v>101.08200000000001</v>
      </c>
      <c r="T314" s="51">
        <f t="shared" ref="T314" si="161">IF(P314&lt;=$S$11,0,IF(P314&lt;=$T$11,(P314-$S$11)*Q314*M314,($T$11-$S$11)*Q314*M314))</f>
        <v>2.5607439999988202</v>
      </c>
      <c r="U314" s="51">
        <f t="shared" ref="U314" si="162">IF(P314&lt;=$T$11,0,IF(P314&lt;=$U$11,(P314-$T$11)*Q314*M314,($U$11-$T$11)*Q314*M314))</f>
        <v>0</v>
      </c>
      <c r="V314" s="51">
        <f t="shared" ref="V314" si="163">IF(P314&lt;=$U$11,0,(P314-$U$11)*Q314*M314)</f>
        <v>0</v>
      </c>
      <c r="W314" s="51">
        <f t="shared" ref="W314" si="164">SUM(S314:V314)-(((3.14*(N314/1000)^2)/4)*M314)</f>
        <v>102.24246099999883</v>
      </c>
      <c r="X314" s="55">
        <f t="shared" si="113"/>
        <v>0</v>
      </c>
      <c r="Y314" s="55">
        <f t="shared" ref="Y314" si="165">IF(AND(P314&gt;=1.51,P314&lt;=2.5),P314*M314*2,0)</f>
        <v>243.86527999999723</v>
      </c>
      <c r="Z314" s="55">
        <f t="shared" ref="Z314" si="166">IF(P314&gt;2.51,P314*M314*2,0)</f>
        <v>0</v>
      </c>
      <c r="AA314" s="51">
        <f t="shared" ref="AA314" si="167">(Q314+$AA$11)*M314</f>
        <v>107.02800000000001</v>
      </c>
      <c r="AB314" s="56" t="s">
        <v>226</v>
      </c>
      <c r="AC314" s="51">
        <f t="shared" ref="AC314" si="168">M314*$AC$11</f>
        <v>3.9640000000000004</v>
      </c>
      <c r="AD314" s="53">
        <f t="shared" si="116"/>
        <v>1</v>
      </c>
      <c r="AE314" s="53">
        <f t="shared" si="117"/>
        <v>0</v>
      </c>
      <c r="AF314" s="53">
        <f t="shared" si="118"/>
        <v>0</v>
      </c>
    </row>
    <row r="315" spans="1:32" s="6" customFormat="1" ht="15" x14ac:dyDescent="0.25">
      <c r="A315" s="1">
        <v>1</v>
      </c>
      <c r="B315" s="54">
        <v>7</v>
      </c>
      <c r="C315" s="105" t="s">
        <v>453</v>
      </c>
      <c r="D315" s="50">
        <v>144</v>
      </c>
      <c r="E315" s="68" t="s">
        <v>21</v>
      </c>
      <c r="F315" s="68" t="s">
        <v>21</v>
      </c>
      <c r="G315" s="89">
        <v>145</v>
      </c>
      <c r="H315" s="89">
        <v>146</v>
      </c>
      <c r="I315" s="63">
        <v>269.88799999999998</v>
      </c>
      <c r="J315" s="63">
        <v>269.459</v>
      </c>
      <c r="K315" s="63">
        <v>267.96199999999999</v>
      </c>
      <c r="L315" s="63">
        <v>267.673</v>
      </c>
      <c r="M315" s="88">
        <v>57.77</v>
      </c>
      <c r="N315" s="52">
        <v>150</v>
      </c>
      <c r="O315" s="52">
        <f t="shared" ref="O315:O378" si="169">IF(AB315="paral",(I315-K315)+$O$11-0.1,IF(AB315="asf",(I315-K315)+$O$11-0.05,(I315-K315)+$O$11))</f>
        <v>1.9259999999999877</v>
      </c>
      <c r="P315" s="52">
        <f t="shared" ref="P315:P378" si="170">IF(AB315="paral",(((I315-K315)+(J315-L315))/2)+$P$11-0.1,IF(AB315="asf",(((I315-K315)+(J315-L315))/2)+$P$11-0.05,(((I315-K315)+(J315-L315))/2)+$P$11))</f>
        <v>1.8559999999999945</v>
      </c>
      <c r="Q315" s="51">
        <f t="shared" ref="Q315:Q378" si="171">IF(P315&lt;1.5,(N315/1000)+0.6,IF(P315&lt;2,(N315/1000)+0.7,IF(P315&lt;3,(N315/1000)+0.8,IF(P315&lt;4,(N315/1000)+0.9,IF(P315&lt;5,(N315/1000)+1,(N315/1000)+1.1)))))</f>
        <v>0.85</v>
      </c>
      <c r="R315" s="51">
        <f t="shared" ref="R315:R378" si="172">(M315*Q315*$R$11*2)+((M315*(N315/1000)*Q315)-(3.14*(N315/1000)^2/4*M315))</f>
        <v>16.166212375000001</v>
      </c>
      <c r="S315" s="51">
        <f t="shared" ref="S315:S378" si="173">IF(P315&lt;=$S$11,M315*Q315*P315,M315*Q315*$S$11)</f>
        <v>73.656750000000002</v>
      </c>
      <c r="T315" s="51">
        <f t="shared" ref="T315:T378" si="174">IF(P315&lt;=$S$11,0,IF(P315&lt;=$T$11,(P315-$S$11)*Q315*M315,($T$11-$S$11)*Q315*M315))</f>
        <v>17.481201999999733</v>
      </c>
      <c r="U315" s="51">
        <f t="shared" ref="U315:U378" si="175">IF(P315&lt;=$T$11,0,IF(P315&lt;=$U$11,(P315-$T$11)*Q315*M315,($U$11-$T$11)*Q315*M315))</f>
        <v>0</v>
      </c>
      <c r="V315" s="51">
        <f t="shared" ref="V315:V378" si="176">IF(P315&lt;=$U$11,0,(P315-$U$11)*Q315*M315)</f>
        <v>0</v>
      </c>
      <c r="W315" s="51">
        <f t="shared" ref="W315:W378" si="177">SUM(S315:V315)-(((3.14*(N315/1000)^2)/4)*M315)</f>
        <v>90.117589374999724</v>
      </c>
      <c r="X315" s="55">
        <f t="shared" si="113"/>
        <v>0</v>
      </c>
      <c r="Y315" s="55">
        <f t="shared" ref="Y315:Y378" si="178">IF(AND(P315&gt;=1.51,P315&lt;=2.5),P315*M315*2,0)</f>
        <v>214.44223999999937</v>
      </c>
      <c r="Z315" s="55">
        <f t="shared" ref="Z315:Z378" si="179">IF(P315&gt;2.51,P315*M315*2,0)</f>
        <v>0</v>
      </c>
      <c r="AA315" s="51">
        <f t="shared" ref="AA315:AA378" si="180">(Q315+$AA$11)*M315</f>
        <v>77.989500000000007</v>
      </c>
      <c r="AB315" s="56" t="s">
        <v>226</v>
      </c>
      <c r="AC315" s="51">
        <f t="shared" ref="AC315:AC378" si="181">M315*$AC$11</f>
        <v>2.8885000000000005</v>
      </c>
      <c r="AD315" s="53">
        <f t="shared" si="116"/>
        <v>1</v>
      </c>
      <c r="AE315" s="53">
        <f t="shared" si="117"/>
        <v>0</v>
      </c>
      <c r="AF315" s="53">
        <f t="shared" si="118"/>
        <v>0</v>
      </c>
    </row>
    <row r="316" spans="1:32" s="6" customFormat="1" ht="15" x14ac:dyDescent="0.25">
      <c r="A316" s="1">
        <v>1</v>
      </c>
      <c r="B316" s="54">
        <v>7</v>
      </c>
      <c r="C316" s="105" t="s">
        <v>453</v>
      </c>
      <c r="D316" s="50">
        <v>145</v>
      </c>
      <c r="E316" s="68" t="s">
        <v>21</v>
      </c>
      <c r="F316" s="68" t="s">
        <v>21</v>
      </c>
      <c r="G316" s="89">
        <v>146</v>
      </c>
      <c r="H316" s="89">
        <v>147</v>
      </c>
      <c r="I316" s="63">
        <v>269.459</v>
      </c>
      <c r="J316" s="63">
        <v>269.12599999999998</v>
      </c>
      <c r="K316" s="63">
        <v>267.673</v>
      </c>
      <c r="L316" s="63">
        <v>267.38299999999998</v>
      </c>
      <c r="M316" s="88">
        <v>57.94</v>
      </c>
      <c r="N316" s="52">
        <v>150</v>
      </c>
      <c r="O316" s="52">
        <f t="shared" si="169"/>
        <v>1.7860000000000014</v>
      </c>
      <c r="P316" s="52">
        <f t="shared" si="170"/>
        <v>1.7644999999999982</v>
      </c>
      <c r="Q316" s="51">
        <f t="shared" si="171"/>
        <v>0.85</v>
      </c>
      <c r="R316" s="51">
        <f t="shared" si="172"/>
        <v>16.213784749999999</v>
      </c>
      <c r="S316" s="51">
        <f t="shared" si="173"/>
        <v>73.873499999999993</v>
      </c>
      <c r="T316" s="51">
        <f t="shared" si="174"/>
        <v>13.026360499999909</v>
      </c>
      <c r="U316" s="51">
        <f t="shared" si="175"/>
        <v>0</v>
      </c>
      <c r="V316" s="51">
        <f t="shared" si="176"/>
        <v>0</v>
      </c>
      <c r="W316" s="51">
        <f t="shared" si="177"/>
        <v>85.876495249999905</v>
      </c>
      <c r="X316" s="55">
        <f t="shared" si="113"/>
        <v>0</v>
      </c>
      <c r="Y316" s="55">
        <f t="shared" si="178"/>
        <v>204.47025999999977</v>
      </c>
      <c r="Z316" s="55">
        <f t="shared" si="179"/>
        <v>0</v>
      </c>
      <c r="AA316" s="51">
        <f t="shared" si="180"/>
        <v>78.219000000000008</v>
      </c>
      <c r="AB316" s="56" t="s">
        <v>226</v>
      </c>
      <c r="AC316" s="51">
        <f t="shared" si="181"/>
        <v>2.8970000000000002</v>
      </c>
      <c r="AD316" s="53">
        <f t="shared" si="116"/>
        <v>1</v>
      </c>
      <c r="AE316" s="53">
        <f t="shared" si="117"/>
        <v>0</v>
      </c>
      <c r="AF316" s="53">
        <f t="shared" si="118"/>
        <v>0</v>
      </c>
    </row>
    <row r="317" spans="1:32" s="6" customFormat="1" ht="15" x14ac:dyDescent="0.25">
      <c r="A317" s="1">
        <v>1</v>
      </c>
      <c r="B317" s="54">
        <v>7</v>
      </c>
      <c r="C317" s="105" t="s">
        <v>453</v>
      </c>
      <c r="D317" s="50">
        <v>146</v>
      </c>
      <c r="E317" s="68" t="s">
        <v>21</v>
      </c>
      <c r="F317" s="68" t="s">
        <v>21</v>
      </c>
      <c r="G317" s="89">
        <v>147</v>
      </c>
      <c r="H317" s="89">
        <v>148</v>
      </c>
      <c r="I317" s="63">
        <v>269.12599999999998</v>
      </c>
      <c r="J317" s="63">
        <v>268.79599999999999</v>
      </c>
      <c r="K317" s="63">
        <v>267.38299999999998</v>
      </c>
      <c r="L317" s="63">
        <v>267.10500000000002</v>
      </c>
      <c r="M317" s="88">
        <v>55.7</v>
      </c>
      <c r="N317" s="52">
        <v>150</v>
      </c>
      <c r="O317" s="52">
        <f t="shared" si="169"/>
        <v>1.742999999999995</v>
      </c>
      <c r="P317" s="52">
        <f t="shared" si="170"/>
        <v>1.7169999999999845</v>
      </c>
      <c r="Q317" s="51">
        <f t="shared" si="171"/>
        <v>0.85</v>
      </c>
      <c r="R317" s="51">
        <f t="shared" si="172"/>
        <v>15.586948749999999</v>
      </c>
      <c r="S317" s="51">
        <f t="shared" si="173"/>
        <v>71.017499999999998</v>
      </c>
      <c r="T317" s="51">
        <f t="shared" si="174"/>
        <v>10.273864999999267</v>
      </c>
      <c r="U317" s="51">
        <f t="shared" si="175"/>
        <v>0</v>
      </c>
      <c r="V317" s="51">
        <f t="shared" si="176"/>
        <v>0</v>
      </c>
      <c r="W317" s="51">
        <f t="shared" si="177"/>
        <v>80.307563749999261</v>
      </c>
      <c r="X317" s="55">
        <f t="shared" si="113"/>
        <v>0</v>
      </c>
      <c r="Y317" s="55">
        <f t="shared" si="178"/>
        <v>191.27379999999829</v>
      </c>
      <c r="Z317" s="55">
        <f t="shared" si="179"/>
        <v>0</v>
      </c>
      <c r="AA317" s="51">
        <f t="shared" si="180"/>
        <v>75.195000000000007</v>
      </c>
      <c r="AB317" s="56" t="s">
        <v>226</v>
      </c>
      <c r="AC317" s="51">
        <f t="shared" si="181"/>
        <v>2.7850000000000001</v>
      </c>
      <c r="AD317" s="53">
        <f t="shared" si="116"/>
        <v>1</v>
      </c>
      <c r="AE317" s="53">
        <f t="shared" si="117"/>
        <v>0</v>
      </c>
      <c r="AF317" s="53">
        <f t="shared" si="118"/>
        <v>0</v>
      </c>
    </row>
    <row r="318" spans="1:32" s="6" customFormat="1" ht="15" x14ac:dyDescent="0.25">
      <c r="A318" s="1">
        <v>1</v>
      </c>
      <c r="B318" s="54">
        <v>7</v>
      </c>
      <c r="C318" s="105" t="s">
        <v>453</v>
      </c>
      <c r="D318" s="50">
        <v>147</v>
      </c>
      <c r="E318" s="68" t="s">
        <v>21</v>
      </c>
      <c r="F318" s="68" t="s">
        <v>128</v>
      </c>
      <c r="G318" s="89">
        <v>148</v>
      </c>
      <c r="H318" s="89">
        <v>149</v>
      </c>
      <c r="I318" s="63">
        <v>268.79599999999999</v>
      </c>
      <c r="J318" s="63">
        <v>268.39400000000001</v>
      </c>
      <c r="K318" s="63">
        <v>267.10500000000002</v>
      </c>
      <c r="L318" s="63">
        <v>266.87599999999998</v>
      </c>
      <c r="M318" s="88">
        <v>45.81</v>
      </c>
      <c r="N318" s="52">
        <v>150</v>
      </c>
      <c r="O318" s="52">
        <f t="shared" si="169"/>
        <v>1.6909999999999741</v>
      </c>
      <c r="P318" s="52">
        <f t="shared" si="170"/>
        <v>1.6045000000000016</v>
      </c>
      <c r="Q318" s="51">
        <f t="shared" si="171"/>
        <v>0.85</v>
      </c>
      <c r="R318" s="51">
        <f t="shared" si="172"/>
        <v>12.819355874999999</v>
      </c>
      <c r="S318" s="51">
        <f t="shared" si="173"/>
        <v>58.407749999999993</v>
      </c>
      <c r="T318" s="51">
        <f t="shared" si="174"/>
        <v>4.0690732500000619</v>
      </c>
      <c r="U318" s="51">
        <f t="shared" si="175"/>
        <v>0</v>
      </c>
      <c r="V318" s="51">
        <f t="shared" si="176"/>
        <v>0</v>
      </c>
      <c r="W318" s="51">
        <f t="shared" si="177"/>
        <v>61.66770412500005</v>
      </c>
      <c r="X318" s="55">
        <f t="shared" si="113"/>
        <v>0</v>
      </c>
      <c r="Y318" s="55">
        <f t="shared" si="178"/>
        <v>147.00429000000014</v>
      </c>
      <c r="Z318" s="55">
        <f t="shared" si="179"/>
        <v>0</v>
      </c>
      <c r="AA318" s="51">
        <f t="shared" si="180"/>
        <v>61.843500000000006</v>
      </c>
      <c r="AB318" s="56" t="s">
        <v>226</v>
      </c>
      <c r="AC318" s="51">
        <f t="shared" si="181"/>
        <v>2.2905000000000002</v>
      </c>
      <c r="AD318" s="53">
        <f t="shared" si="116"/>
        <v>1</v>
      </c>
      <c r="AE318" s="53">
        <f t="shared" si="117"/>
        <v>0</v>
      </c>
      <c r="AF318" s="53">
        <f t="shared" si="118"/>
        <v>0</v>
      </c>
    </row>
    <row r="319" spans="1:32" s="6" customFormat="1" ht="15" x14ac:dyDescent="0.25">
      <c r="A319" s="1">
        <v>1</v>
      </c>
      <c r="B319" s="54">
        <v>7</v>
      </c>
      <c r="C319" s="105" t="s">
        <v>453</v>
      </c>
      <c r="D319" s="50" t="s">
        <v>157</v>
      </c>
      <c r="E319" s="68" t="s">
        <v>21</v>
      </c>
      <c r="F319" s="68" t="s">
        <v>128</v>
      </c>
      <c r="G319" s="89">
        <v>156</v>
      </c>
      <c r="H319" s="89">
        <v>153</v>
      </c>
      <c r="I319" s="63">
        <v>267.50599999999997</v>
      </c>
      <c r="J319" s="63">
        <v>265.89699999999999</v>
      </c>
      <c r="K319" s="63">
        <v>266.447</v>
      </c>
      <c r="L319" s="63">
        <v>265.29700000000003</v>
      </c>
      <c r="M319" s="88">
        <v>77.12</v>
      </c>
      <c r="N319" s="52">
        <v>150</v>
      </c>
      <c r="O319" s="52">
        <f t="shared" si="169"/>
        <v>1.0589999999999691</v>
      </c>
      <c r="P319" s="52">
        <f t="shared" si="170"/>
        <v>0.82949999999996749</v>
      </c>
      <c r="Q319" s="51">
        <f t="shared" si="171"/>
        <v>0.75</v>
      </c>
      <c r="R319" s="51">
        <f t="shared" si="172"/>
        <v>18.881868000000001</v>
      </c>
      <c r="S319" s="51">
        <f t="shared" si="173"/>
        <v>47.978279999998122</v>
      </c>
      <c r="T319" s="51">
        <f t="shared" si="174"/>
        <v>0</v>
      </c>
      <c r="U319" s="51">
        <f t="shared" si="175"/>
        <v>0</v>
      </c>
      <c r="V319" s="51">
        <f t="shared" si="176"/>
        <v>0</v>
      </c>
      <c r="W319" s="51">
        <f t="shared" si="177"/>
        <v>46.61614799999812</v>
      </c>
      <c r="X319" s="55">
        <f t="shared" si="113"/>
        <v>0</v>
      </c>
      <c r="Y319" s="55">
        <f t="shared" si="178"/>
        <v>0</v>
      </c>
      <c r="Z319" s="55">
        <f t="shared" si="179"/>
        <v>0</v>
      </c>
      <c r="AA319" s="51">
        <f t="shared" si="180"/>
        <v>96.4</v>
      </c>
      <c r="AB319" s="56" t="s">
        <v>226</v>
      </c>
      <c r="AC319" s="51">
        <f t="shared" si="181"/>
        <v>3.8560000000000003</v>
      </c>
      <c r="AD319" s="53">
        <f t="shared" si="116"/>
        <v>1</v>
      </c>
      <c r="AE319" s="53">
        <f t="shared" si="117"/>
        <v>0</v>
      </c>
      <c r="AF319" s="53">
        <f t="shared" si="118"/>
        <v>0</v>
      </c>
    </row>
    <row r="320" spans="1:32" s="6" customFormat="1" ht="15" x14ac:dyDescent="0.25">
      <c r="A320" s="1">
        <v>1</v>
      </c>
      <c r="B320" s="54">
        <v>7</v>
      </c>
      <c r="C320" s="105" t="s">
        <v>454</v>
      </c>
      <c r="D320" s="50">
        <v>148</v>
      </c>
      <c r="E320" s="68" t="s">
        <v>128</v>
      </c>
      <c r="F320" s="68" t="s">
        <v>21</v>
      </c>
      <c r="G320" s="89">
        <v>149</v>
      </c>
      <c r="H320" s="89">
        <v>150</v>
      </c>
      <c r="I320" s="63">
        <v>268.39400000000001</v>
      </c>
      <c r="J320" s="63">
        <v>267.79599999999999</v>
      </c>
      <c r="K320" s="63">
        <v>266.87599999999998</v>
      </c>
      <c r="L320" s="63">
        <v>266.64600000000002</v>
      </c>
      <c r="M320" s="88">
        <v>44.42</v>
      </c>
      <c r="N320" s="52">
        <v>150</v>
      </c>
      <c r="O320" s="52">
        <f t="shared" si="169"/>
        <v>1.5180000000000291</v>
      </c>
      <c r="P320" s="52">
        <f t="shared" si="170"/>
        <v>1.3340000000000032</v>
      </c>
      <c r="Q320" s="51">
        <f t="shared" si="171"/>
        <v>0.75</v>
      </c>
      <c r="R320" s="51">
        <f t="shared" si="172"/>
        <v>10.87568175</v>
      </c>
      <c r="S320" s="51">
        <f t="shared" si="173"/>
        <v>44.442210000000102</v>
      </c>
      <c r="T320" s="51">
        <f t="shared" si="174"/>
        <v>0</v>
      </c>
      <c r="U320" s="51">
        <f t="shared" si="175"/>
        <v>0</v>
      </c>
      <c r="V320" s="51">
        <f t="shared" si="176"/>
        <v>0</v>
      </c>
      <c r="W320" s="51">
        <f t="shared" si="177"/>
        <v>43.657641750000103</v>
      </c>
      <c r="X320" s="55">
        <f t="shared" si="113"/>
        <v>118.51256000000029</v>
      </c>
      <c r="Y320" s="55">
        <f t="shared" si="178"/>
        <v>0</v>
      </c>
      <c r="Z320" s="55">
        <f t="shared" si="179"/>
        <v>0</v>
      </c>
      <c r="AA320" s="51">
        <f t="shared" si="180"/>
        <v>55.525000000000006</v>
      </c>
      <c r="AB320" s="56" t="s">
        <v>226</v>
      </c>
      <c r="AC320" s="51">
        <f t="shared" si="181"/>
        <v>2.2210000000000001</v>
      </c>
      <c r="AD320" s="53">
        <f t="shared" si="116"/>
        <v>1</v>
      </c>
      <c r="AE320" s="53">
        <f t="shared" si="117"/>
        <v>0</v>
      </c>
      <c r="AF320" s="53">
        <f t="shared" si="118"/>
        <v>0</v>
      </c>
    </row>
    <row r="321" spans="1:32" s="6" customFormat="1" ht="15" x14ac:dyDescent="0.25">
      <c r="A321" s="1">
        <v>1</v>
      </c>
      <c r="B321" s="54">
        <v>7</v>
      </c>
      <c r="C321" s="105" t="s">
        <v>454</v>
      </c>
      <c r="D321" s="50">
        <v>149</v>
      </c>
      <c r="E321" s="68" t="s">
        <v>21</v>
      </c>
      <c r="F321" s="68" t="s">
        <v>21</v>
      </c>
      <c r="G321" s="89">
        <v>150</v>
      </c>
      <c r="H321" s="89">
        <v>151</v>
      </c>
      <c r="I321" s="63">
        <v>267.79599999999999</v>
      </c>
      <c r="J321" s="63">
        <v>266.99599999999998</v>
      </c>
      <c r="K321" s="63">
        <v>266.45600000000002</v>
      </c>
      <c r="L321" s="63">
        <v>265.846</v>
      </c>
      <c r="M321" s="88">
        <v>53.63</v>
      </c>
      <c r="N321" s="52">
        <v>150</v>
      </c>
      <c r="O321" s="52">
        <f t="shared" si="169"/>
        <v>1.339999999999975</v>
      </c>
      <c r="P321" s="52">
        <f t="shared" si="170"/>
        <v>1.2449999999999761</v>
      </c>
      <c r="Q321" s="51">
        <f t="shared" si="171"/>
        <v>0.75</v>
      </c>
      <c r="R321" s="51">
        <f t="shared" si="172"/>
        <v>13.130635125000001</v>
      </c>
      <c r="S321" s="51">
        <f t="shared" si="173"/>
        <v>50.077012499999043</v>
      </c>
      <c r="T321" s="51">
        <f t="shared" si="174"/>
        <v>0</v>
      </c>
      <c r="U321" s="51">
        <f t="shared" si="175"/>
        <v>0</v>
      </c>
      <c r="V321" s="51">
        <f t="shared" si="176"/>
        <v>0</v>
      </c>
      <c r="W321" s="51">
        <f t="shared" si="177"/>
        <v>49.129772624999042</v>
      </c>
      <c r="X321" s="55">
        <f t="shared" si="113"/>
        <v>0</v>
      </c>
      <c r="Y321" s="55">
        <f t="shared" si="178"/>
        <v>0</v>
      </c>
      <c r="Z321" s="55">
        <f t="shared" si="179"/>
        <v>0</v>
      </c>
      <c r="AA321" s="51">
        <f t="shared" si="180"/>
        <v>67.037500000000009</v>
      </c>
      <c r="AB321" s="56" t="s">
        <v>226</v>
      </c>
      <c r="AC321" s="51">
        <f t="shared" si="181"/>
        <v>2.6815000000000002</v>
      </c>
      <c r="AD321" s="53">
        <f t="shared" si="116"/>
        <v>1</v>
      </c>
      <c r="AE321" s="53">
        <f t="shared" si="117"/>
        <v>0</v>
      </c>
      <c r="AF321" s="53">
        <f t="shared" si="118"/>
        <v>0</v>
      </c>
    </row>
    <row r="322" spans="1:32" s="6" customFormat="1" ht="15" x14ac:dyDescent="0.25">
      <c r="A322" s="1">
        <v>1</v>
      </c>
      <c r="B322" s="54">
        <v>7</v>
      </c>
      <c r="C322" s="105" t="s">
        <v>453</v>
      </c>
      <c r="D322" s="50">
        <v>153</v>
      </c>
      <c r="E322" s="68" t="s">
        <v>41</v>
      </c>
      <c r="F322" s="68" t="s">
        <v>21</v>
      </c>
      <c r="G322" s="89">
        <v>154</v>
      </c>
      <c r="H322" s="89">
        <v>155</v>
      </c>
      <c r="I322" s="63">
        <v>267.58100000000002</v>
      </c>
      <c r="J322" s="63">
        <v>267.99299999999999</v>
      </c>
      <c r="K322" s="63">
        <v>266.43099999999998</v>
      </c>
      <c r="L322" s="63">
        <v>266.149</v>
      </c>
      <c r="M322" s="88">
        <v>56.48</v>
      </c>
      <c r="N322" s="52">
        <v>150</v>
      </c>
      <c r="O322" s="52">
        <f t="shared" si="169"/>
        <v>1.1500000000000341</v>
      </c>
      <c r="P322" s="52">
        <f t="shared" si="170"/>
        <v>1.4970000000000141</v>
      </c>
      <c r="Q322" s="51">
        <f t="shared" si="171"/>
        <v>0.75</v>
      </c>
      <c r="R322" s="51">
        <f t="shared" si="172"/>
        <v>13.828422</v>
      </c>
      <c r="S322" s="51">
        <f t="shared" si="173"/>
        <v>63.412920000000597</v>
      </c>
      <c r="T322" s="51">
        <f t="shared" si="174"/>
        <v>0</v>
      </c>
      <c r="U322" s="51">
        <f t="shared" si="175"/>
        <v>0</v>
      </c>
      <c r="V322" s="51">
        <f t="shared" si="176"/>
        <v>0</v>
      </c>
      <c r="W322" s="51">
        <f t="shared" si="177"/>
        <v>62.415342000000599</v>
      </c>
      <c r="X322" s="55">
        <f t="shared" si="113"/>
        <v>169.10112000000157</v>
      </c>
      <c r="Y322" s="55">
        <f t="shared" si="178"/>
        <v>0</v>
      </c>
      <c r="Z322" s="55">
        <f t="shared" si="179"/>
        <v>0</v>
      </c>
      <c r="AA322" s="51">
        <f t="shared" si="180"/>
        <v>70.599999999999994</v>
      </c>
      <c r="AB322" s="56" t="s">
        <v>226</v>
      </c>
      <c r="AC322" s="51">
        <f t="shared" si="181"/>
        <v>2.8239999999999998</v>
      </c>
      <c r="AD322" s="53">
        <f t="shared" si="116"/>
        <v>0</v>
      </c>
      <c r="AE322" s="53">
        <f t="shared" si="117"/>
        <v>0</v>
      </c>
      <c r="AF322" s="53">
        <f t="shared" si="118"/>
        <v>1</v>
      </c>
    </row>
    <row r="323" spans="1:32" s="6" customFormat="1" ht="15" x14ac:dyDescent="0.25">
      <c r="A323" s="1">
        <v>1</v>
      </c>
      <c r="B323" s="54">
        <v>7</v>
      </c>
      <c r="C323" s="105" t="s">
        <v>453</v>
      </c>
      <c r="D323" s="50">
        <v>154</v>
      </c>
      <c r="E323" s="68" t="s">
        <v>21</v>
      </c>
      <c r="F323" s="68" t="s">
        <v>21</v>
      </c>
      <c r="G323" s="89">
        <v>155</v>
      </c>
      <c r="H323" s="89">
        <v>156</v>
      </c>
      <c r="I323" s="63">
        <v>267.99299999999999</v>
      </c>
      <c r="J323" s="63">
        <v>267.50599999999997</v>
      </c>
      <c r="K323" s="63">
        <v>266.149</v>
      </c>
      <c r="L323" s="63">
        <v>265.89699999999999</v>
      </c>
      <c r="M323" s="88">
        <v>50.35</v>
      </c>
      <c r="N323" s="52">
        <v>150</v>
      </c>
      <c r="O323" s="52">
        <f t="shared" si="169"/>
        <v>1.8439999999999941</v>
      </c>
      <c r="P323" s="52">
        <f t="shared" si="170"/>
        <v>1.7264999999999873</v>
      </c>
      <c r="Q323" s="51">
        <f t="shared" si="171"/>
        <v>0.85</v>
      </c>
      <c r="R323" s="51">
        <f t="shared" si="172"/>
        <v>14.089818125000001</v>
      </c>
      <c r="S323" s="51">
        <f t="shared" si="173"/>
        <v>64.196249999999992</v>
      </c>
      <c r="T323" s="51">
        <f t="shared" si="174"/>
        <v>9.6936337499994547</v>
      </c>
      <c r="U323" s="51">
        <f t="shared" si="175"/>
        <v>0</v>
      </c>
      <c r="V323" s="51">
        <f t="shared" si="176"/>
        <v>0</v>
      </c>
      <c r="W323" s="51">
        <f t="shared" si="177"/>
        <v>73.000576874999439</v>
      </c>
      <c r="X323" s="55">
        <f t="shared" si="113"/>
        <v>0</v>
      </c>
      <c r="Y323" s="55">
        <f t="shared" si="178"/>
        <v>173.85854999999873</v>
      </c>
      <c r="Z323" s="55">
        <f t="shared" si="179"/>
        <v>0</v>
      </c>
      <c r="AA323" s="51">
        <f t="shared" si="180"/>
        <v>67.972500000000011</v>
      </c>
      <c r="AB323" s="56" t="s">
        <v>226</v>
      </c>
      <c r="AC323" s="51">
        <f t="shared" si="181"/>
        <v>2.5175000000000001</v>
      </c>
      <c r="AD323" s="53">
        <f t="shared" si="116"/>
        <v>1</v>
      </c>
      <c r="AE323" s="53">
        <f t="shared" si="117"/>
        <v>0</v>
      </c>
      <c r="AF323" s="53">
        <f t="shared" si="118"/>
        <v>0</v>
      </c>
    </row>
    <row r="324" spans="1:32" s="6" customFormat="1" ht="15" x14ac:dyDescent="0.25">
      <c r="A324" s="1">
        <v>1</v>
      </c>
      <c r="B324" s="54">
        <v>7</v>
      </c>
      <c r="C324" s="105" t="s">
        <v>455</v>
      </c>
      <c r="D324" s="50">
        <v>156</v>
      </c>
      <c r="E324" s="68" t="s">
        <v>41</v>
      </c>
      <c r="F324" s="68" t="s">
        <v>128</v>
      </c>
      <c r="G324" s="89">
        <v>157</v>
      </c>
      <c r="H324" s="89">
        <v>158</v>
      </c>
      <c r="I324" s="63">
        <v>269.87099999999998</v>
      </c>
      <c r="J324" s="63">
        <v>269.42399999999998</v>
      </c>
      <c r="K324" s="63">
        <v>268.721</v>
      </c>
      <c r="L324" s="63">
        <v>268.274</v>
      </c>
      <c r="M324" s="88">
        <v>48.49</v>
      </c>
      <c r="N324" s="52">
        <v>150</v>
      </c>
      <c r="O324" s="52">
        <f t="shared" si="169"/>
        <v>1.1499999999999773</v>
      </c>
      <c r="P324" s="52">
        <f t="shared" si="170"/>
        <v>1.1499999999999773</v>
      </c>
      <c r="Q324" s="51">
        <f t="shared" si="171"/>
        <v>0.75</v>
      </c>
      <c r="R324" s="51">
        <f t="shared" si="172"/>
        <v>11.872170375</v>
      </c>
      <c r="S324" s="51">
        <f t="shared" si="173"/>
        <v>41.822624999999171</v>
      </c>
      <c r="T324" s="51">
        <f t="shared" si="174"/>
        <v>0</v>
      </c>
      <c r="U324" s="51">
        <f t="shared" si="175"/>
        <v>0</v>
      </c>
      <c r="V324" s="51">
        <f t="shared" si="176"/>
        <v>0</v>
      </c>
      <c r="W324" s="51">
        <f t="shared" si="177"/>
        <v>40.966170374999173</v>
      </c>
      <c r="X324" s="55">
        <f t="shared" si="113"/>
        <v>0</v>
      </c>
      <c r="Y324" s="55">
        <f t="shared" si="178"/>
        <v>0</v>
      </c>
      <c r="Z324" s="55">
        <f t="shared" si="179"/>
        <v>0</v>
      </c>
      <c r="AA324" s="51">
        <f t="shared" si="180"/>
        <v>60.612500000000004</v>
      </c>
      <c r="AB324" s="56" t="s">
        <v>226</v>
      </c>
      <c r="AC324" s="51">
        <f t="shared" si="181"/>
        <v>2.4245000000000001</v>
      </c>
      <c r="AD324" s="53">
        <f t="shared" si="116"/>
        <v>0</v>
      </c>
      <c r="AE324" s="53">
        <f t="shared" si="117"/>
        <v>0</v>
      </c>
      <c r="AF324" s="53">
        <f t="shared" si="118"/>
        <v>1</v>
      </c>
    </row>
    <row r="325" spans="1:32" s="6" customFormat="1" ht="15" x14ac:dyDescent="0.25">
      <c r="A325" s="1">
        <v>1</v>
      </c>
      <c r="B325" s="54">
        <v>7</v>
      </c>
      <c r="C325" s="105" t="s">
        <v>455</v>
      </c>
      <c r="D325" s="50">
        <v>157</v>
      </c>
      <c r="E325" s="68" t="s">
        <v>128</v>
      </c>
      <c r="F325" s="68" t="s">
        <v>128</v>
      </c>
      <c r="G325" s="89">
        <v>158</v>
      </c>
      <c r="H325" s="89">
        <v>159</v>
      </c>
      <c r="I325" s="63">
        <v>269.42399999999998</v>
      </c>
      <c r="J325" s="63">
        <v>268.96699999999998</v>
      </c>
      <c r="K325" s="63">
        <v>268.274</v>
      </c>
      <c r="L325" s="63">
        <v>267.81700000000001</v>
      </c>
      <c r="M325" s="88">
        <v>53.02</v>
      </c>
      <c r="N325" s="52">
        <v>150</v>
      </c>
      <c r="O325" s="52">
        <f t="shared" si="169"/>
        <v>1.1499999999999773</v>
      </c>
      <c r="P325" s="52">
        <f t="shared" si="170"/>
        <v>1.1499999999999773</v>
      </c>
      <c r="Q325" s="51">
        <f t="shared" si="171"/>
        <v>0.75</v>
      </c>
      <c r="R325" s="51">
        <f t="shared" si="172"/>
        <v>12.981284250000002</v>
      </c>
      <c r="S325" s="51">
        <f t="shared" si="173"/>
        <v>45.729749999999093</v>
      </c>
      <c r="T325" s="51">
        <f t="shared" si="174"/>
        <v>0</v>
      </c>
      <c r="U325" s="51">
        <f t="shared" si="175"/>
        <v>0</v>
      </c>
      <c r="V325" s="51">
        <f t="shared" si="176"/>
        <v>0</v>
      </c>
      <c r="W325" s="51">
        <f t="shared" si="177"/>
        <v>44.79328424999909</v>
      </c>
      <c r="X325" s="55">
        <f t="shared" si="113"/>
        <v>0</v>
      </c>
      <c r="Y325" s="55">
        <f t="shared" si="178"/>
        <v>0</v>
      </c>
      <c r="Z325" s="55">
        <f t="shared" si="179"/>
        <v>0</v>
      </c>
      <c r="AA325" s="51">
        <f t="shared" si="180"/>
        <v>66.275000000000006</v>
      </c>
      <c r="AB325" s="56" t="s">
        <v>226</v>
      </c>
      <c r="AC325" s="51">
        <f t="shared" si="181"/>
        <v>2.6510000000000002</v>
      </c>
      <c r="AD325" s="53">
        <f t="shared" si="116"/>
        <v>1</v>
      </c>
      <c r="AE325" s="53">
        <f t="shared" si="117"/>
        <v>0</v>
      </c>
      <c r="AF325" s="53">
        <f t="shared" si="118"/>
        <v>0</v>
      </c>
    </row>
    <row r="326" spans="1:32" s="6" customFormat="1" ht="15" x14ac:dyDescent="0.25">
      <c r="A326" s="1">
        <v>1</v>
      </c>
      <c r="B326" s="54">
        <v>7</v>
      </c>
      <c r="C326" s="105" t="s">
        <v>455</v>
      </c>
      <c r="D326" s="50">
        <v>158</v>
      </c>
      <c r="E326" s="68" t="s">
        <v>128</v>
      </c>
      <c r="F326" s="68" t="s">
        <v>21</v>
      </c>
      <c r="G326" s="89">
        <v>159</v>
      </c>
      <c r="H326" s="89">
        <v>160</v>
      </c>
      <c r="I326" s="63">
        <v>268.96699999999998</v>
      </c>
      <c r="J326" s="63">
        <v>268.80599999999998</v>
      </c>
      <c r="K326" s="63">
        <v>267.81700000000001</v>
      </c>
      <c r="L326" s="63">
        <v>267.65600000000001</v>
      </c>
      <c r="M326" s="88">
        <v>32.18</v>
      </c>
      <c r="N326" s="52">
        <v>150</v>
      </c>
      <c r="O326" s="52">
        <f t="shared" si="169"/>
        <v>1.1499999999999773</v>
      </c>
      <c r="P326" s="52">
        <f t="shared" si="170"/>
        <v>1.1499999999999773</v>
      </c>
      <c r="Q326" s="51">
        <f t="shared" si="171"/>
        <v>0.75</v>
      </c>
      <c r="R326" s="51">
        <f t="shared" si="172"/>
        <v>7.8788707499999999</v>
      </c>
      <c r="S326" s="51">
        <f t="shared" si="173"/>
        <v>27.75524999999945</v>
      </c>
      <c r="T326" s="51">
        <f t="shared" si="174"/>
        <v>0</v>
      </c>
      <c r="U326" s="51">
        <f t="shared" si="175"/>
        <v>0</v>
      </c>
      <c r="V326" s="51">
        <f t="shared" si="176"/>
        <v>0</v>
      </c>
      <c r="W326" s="51">
        <f t="shared" si="177"/>
        <v>27.18687074999945</v>
      </c>
      <c r="X326" s="55">
        <f t="shared" si="113"/>
        <v>0</v>
      </c>
      <c r="Y326" s="55">
        <f t="shared" si="178"/>
        <v>0</v>
      </c>
      <c r="Z326" s="55">
        <f t="shared" si="179"/>
        <v>0</v>
      </c>
      <c r="AA326" s="51">
        <f t="shared" si="180"/>
        <v>40.225000000000001</v>
      </c>
      <c r="AB326" s="56" t="s">
        <v>226</v>
      </c>
      <c r="AC326" s="51">
        <f t="shared" si="181"/>
        <v>1.609</v>
      </c>
      <c r="AD326" s="53">
        <f t="shared" si="116"/>
        <v>1</v>
      </c>
      <c r="AE326" s="53">
        <f t="shared" si="117"/>
        <v>0</v>
      </c>
      <c r="AF326" s="53">
        <f t="shared" si="118"/>
        <v>0</v>
      </c>
    </row>
    <row r="327" spans="1:32" s="6" customFormat="1" ht="15" x14ac:dyDescent="0.25">
      <c r="A327" s="1">
        <v>1</v>
      </c>
      <c r="B327" s="54">
        <v>7</v>
      </c>
      <c r="C327" s="105" t="s">
        <v>455</v>
      </c>
      <c r="D327" s="50">
        <v>159</v>
      </c>
      <c r="E327" s="68" t="s">
        <v>21</v>
      </c>
      <c r="F327" s="68" t="s">
        <v>21</v>
      </c>
      <c r="G327" s="89">
        <v>160</v>
      </c>
      <c r="H327" s="89">
        <v>161</v>
      </c>
      <c r="I327" s="63">
        <v>268.80599999999998</v>
      </c>
      <c r="J327" s="63">
        <v>268.54300000000001</v>
      </c>
      <c r="K327" s="63">
        <v>267.65600000000001</v>
      </c>
      <c r="L327" s="63">
        <v>267.392</v>
      </c>
      <c r="M327" s="88">
        <v>52.86</v>
      </c>
      <c r="N327" s="52">
        <v>150</v>
      </c>
      <c r="O327" s="52">
        <f t="shared" si="169"/>
        <v>1.1499999999999773</v>
      </c>
      <c r="P327" s="52">
        <f t="shared" si="170"/>
        <v>1.1504999999999939</v>
      </c>
      <c r="Q327" s="51">
        <f t="shared" si="171"/>
        <v>0.75</v>
      </c>
      <c r="R327" s="51">
        <f t="shared" si="172"/>
        <v>12.942110249999999</v>
      </c>
      <c r="S327" s="51">
        <f t="shared" si="173"/>
        <v>45.611572499999752</v>
      </c>
      <c r="T327" s="51">
        <f t="shared" si="174"/>
        <v>0</v>
      </c>
      <c r="U327" s="51">
        <f t="shared" si="175"/>
        <v>0</v>
      </c>
      <c r="V327" s="51">
        <f t="shared" si="176"/>
        <v>0</v>
      </c>
      <c r="W327" s="51">
        <f t="shared" si="177"/>
        <v>44.677932749999755</v>
      </c>
      <c r="X327" s="55">
        <f t="shared" si="113"/>
        <v>0</v>
      </c>
      <c r="Y327" s="55">
        <f t="shared" si="178"/>
        <v>0</v>
      </c>
      <c r="Z327" s="55">
        <f t="shared" si="179"/>
        <v>0</v>
      </c>
      <c r="AA327" s="51">
        <f t="shared" si="180"/>
        <v>66.075000000000003</v>
      </c>
      <c r="AB327" s="56" t="s">
        <v>226</v>
      </c>
      <c r="AC327" s="51">
        <f t="shared" si="181"/>
        <v>2.6430000000000002</v>
      </c>
      <c r="AD327" s="53">
        <f t="shared" si="116"/>
        <v>1</v>
      </c>
      <c r="AE327" s="53">
        <f t="shared" si="117"/>
        <v>0</v>
      </c>
      <c r="AF327" s="53">
        <f t="shared" si="118"/>
        <v>0</v>
      </c>
    </row>
    <row r="328" spans="1:32" s="6" customFormat="1" ht="15" x14ac:dyDescent="0.25">
      <c r="A328" s="1">
        <v>1</v>
      </c>
      <c r="B328" s="54">
        <v>7</v>
      </c>
      <c r="C328" s="105" t="s">
        <v>455</v>
      </c>
      <c r="D328" s="50">
        <v>281</v>
      </c>
      <c r="E328" s="68" t="s">
        <v>41</v>
      </c>
      <c r="F328" s="68" t="s">
        <v>21</v>
      </c>
      <c r="G328" s="89">
        <v>283</v>
      </c>
      <c r="H328" s="89">
        <v>174</v>
      </c>
      <c r="I328" s="63">
        <v>268.59300000000002</v>
      </c>
      <c r="J328" s="63">
        <v>268.351</v>
      </c>
      <c r="K328" s="63">
        <v>267.44299999999998</v>
      </c>
      <c r="L328" s="63">
        <v>267.20100000000002</v>
      </c>
      <c r="M328" s="88">
        <v>43.35</v>
      </c>
      <c r="N328" s="52">
        <v>150</v>
      </c>
      <c r="O328" s="52">
        <f t="shared" si="169"/>
        <v>1.1500000000000341</v>
      </c>
      <c r="P328" s="52">
        <f t="shared" si="170"/>
        <v>1.1500000000000057</v>
      </c>
      <c r="Q328" s="51">
        <f t="shared" si="171"/>
        <v>0.75</v>
      </c>
      <c r="R328" s="51">
        <f t="shared" si="172"/>
        <v>10.613705625000001</v>
      </c>
      <c r="S328" s="51">
        <f t="shared" si="173"/>
        <v>37.389375000000186</v>
      </c>
      <c r="T328" s="51">
        <f t="shared" si="174"/>
        <v>0</v>
      </c>
      <c r="U328" s="51">
        <f t="shared" si="175"/>
        <v>0</v>
      </c>
      <c r="V328" s="51">
        <f t="shared" si="176"/>
        <v>0</v>
      </c>
      <c r="W328" s="51">
        <f t="shared" si="177"/>
        <v>36.623705625000184</v>
      </c>
      <c r="X328" s="55">
        <f t="shared" si="113"/>
        <v>0</v>
      </c>
      <c r="Y328" s="55">
        <f t="shared" si="178"/>
        <v>0</v>
      </c>
      <c r="Z328" s="55">
        <f t="shared" si="179"/>
        <v>0</v>
      </c>
      <c r="AA328" s="51">
        <f t="shared" si="180"/>
        <v>54.1875</v>
      </c>
      <c r="AB328" s="56" t="s">
        <v>226</v>
      </c>
      <c r="AC328" s="51">
        <f t="shared" si="181"/>
        <v>2.1675</v>
      </c>
      <c r="AD328" s="53">
        <f t="shared" si="116"/>
        <v>0</v>
      </c>
      <c r="AE328" s="53">
        <f t="shared" si="117"/>
        <v>0</v>
      </c>
      <c r="AF328" s="53">
        <f t="shared" si="118"/>
        <v>1</v>
      </c>
    </row>
    <row r="329" spans="1:32" s="6" customFormat="1" ht="15" x14ac:dyDescent="0.25">
      <c r="A329" s="1">
        <v>1</v>
      </c>
      <c r="B329" s="54">
        <v>7</v>
      </c>
      <c r="C329" s="105" t="s">
        <v>456</v>
      </c>
      <c r="D329" s="50">
        <v>169</v>
      </c>
      <c r="E329" s="68" t="s">
        <v>41</v>
      </c>
      <c r="F329" s="68" t="s">
        <v>21</v>
      </c>
      <c r="G329" s="89">
        <v>170</v>
      </c>
      <c r="H329" s="89">
        <v>171</v>
      </c>
      <c r="I329" s="63">
        <v>269.55799999999999</v>
      </c>
      <c r="J329" s="63">
        <v>269.25900000000001</v>
      </c>
      <c r="K329" s="63">
        <v>268.40800000000002</v>
      </c>
      <c r="L329" s="63">
        <v>268.10899999999998</v>
      </c>
      <c r="M329" s="88">
        <v>42.13</v>
      </c>
      <c r="N329" s="52">
        <v>150</v>
      </c>
      <c r="O329" s="52">
        <f t="shared" si="169"/>
        <v>1.1499999999999773</v>
      </c>
      <c r="P329" s="52">
        <f t="shared" si="170"/>
        <v>1.1500000000000057</v>
      </c>
      <c r="Q329" s="51">
        <f t="shared" si="171"/>
        <v>0.75</v>
      </c>
      <c r="R329" s="51">
        <f t="shared" si="172"/>
        <v>10.315003875000002</v>
      </c>
      <c r="S329" s="51">
        <f t="shared" si="173"/>
        <v>36.337125000000185</v>
      </c>
      <c r="T329" s="51">
        <f t="shared" si="174"/>
        <v>0</v>
      </c>
      <c r="U329" s="51">
        <f t="shared" si="175"/>
        <v>0</v>
      </c>
      <c r="V329" s="51">
        <f t="shared" si="176"/>
        <v>0</v>
      </c>
      <c r="W329" s="51">
        <f t="shared" si="177"/>
        <v>35.593003875000186</v>
      </c>
      <c r="X329" s="55">
        <f t="shared" si="113"/>
        <v>0</v>
      </c>
      <c r="Y329" s="55">
        <f t="shared" si="178"/>
        <v>0</v>
      </c>
      <c r="Z329" s="55">
        <f t="shared" si="179"/>
        <v>0</v>
      </c>
      <c r="AA329" s="51">
        <f t="shared" si="180"/>
        <v>52.662500000000001</v>
      </c>
      <c r="AB329" s="56" t="s">
        <v>226</v>
      </c>
      <c r="AC329" s="51">
        <f t="shared" si="181"/>
        <v>2.1065</v>
      </c>
      <c r="AD329" s="53">
        <f t="shared" si="116"/>
        <v>0</v>
      </c>
      <c r="AE329" s="53">
        <f t="shared" si="117"/>
        <v>0</v>
      </c>
      <c r="AF329" s="53">
        <f t="shared" si="118"/>
        <v>1</v>
      </c>
    </row>
    <row r="330" spans="1:32" s="6" customFormat="1" ht="15" x14ac:dyDescent="0.25">
      <c r="A330" s="1">
        <v>1</v>
      </c>
      <c r="B330" s="54">
        <v>7</v>
      </c>
      <c r="C330" s="105" t="s">
        <v>457</v>
      </c>
      <c r="D330" s="50">
        <v>317</v>
      </c>
      <c r="E330" s="68" t="s">
        <v>41</v>
      </c>
      <c r="F330" s="68" t="s">
        <v>21</v>
      </c>
      <c r="G330" s="89" t="s">
        <v>458</v>
      </c>
      <c r="H330" s="89">
        <v>171</v>
      </c>
      <c r="I330" s="63">
        <v>269.55799999999999</v>
      </c>
      <c r="J330" s="63">
        <v>269.25900000000001</v>
      </c>
      <c r="K330" s="63">
        <v>268.40800000000002</v>
      </c>
      <c r="L330" s="63">
        <v>268.10899999999998</v>
      </c>
      <c r="M330" s="88">
        <v>27.94</v>
      </c>
      <c r="N330" s="52">
        <v>150</v>
      </c>
      <c r="O330" s="52">
        <f t="shared" si="169"/>
        <v>1.1499999999999773</v>
      </c>
      <c r="P330" s="52">
        <f t="shared" si="170"/>
        <v>1.1500000000000057</v>
      </c>
      <c r="Q330" s="51">
        <f t="shared" si="171"/>
        <v>0.75</v>
      </c>
      <c r="R330" s="51">
        <f t="shared" si="172"/>
        <v>6.8407597500000001</v>
      </c>
      <c r="S330" s="51">
        <f t="shared" si="173"/>
        <v>24.098250000000121</v>
      </c>
      <c r="T330" s="51">
        <f t="shared" si="174"/>
        <v>0</v>
      </c>
      <c r="U330" s="51">
        <f t="shared" si="175"/>
        <v>0</v>
      </c>
      <c r="V330" s="51">
        <f t="shared" si="176"/>
        <v>0</v>
      </c>
      <c r="W330" s="51">
        <f t="shared" si="177"/>
        <v>23.60475975000012</v>
      </c>
      <c r="X330" s="55">
        <f t="shared" si="113"/>
        <v>0</v>
      </c>
      <c r="Y330" s="55">
        <f t="shared" si="178"/>
        <v>0</v>
      </c>
      <c r="Z330" s="55">
        <f t="shared" si="179"/>
        <v>0</v>
      </c>
      <c r="AA330" s="51">
        <f t="shared" si="180"/>
        <v>34.925000000000004</v>
      </c>
      <c r="AB330" s="56" t="s">
        <v>226</v>
      </c>
      <c r="AC330" s="51">
        <f t="shared" si="181"/>
        <v>1.3970000000000002</v>
      </c>
      <c r="AD330" s="53">
        <f t="shared" si="116"/>
        <v>0</v>
      </c>
      <c r="AE330" s="53">
        <f t="shared" si="117"/>
        <v>0</v>
      </c>
      <c r="AF330" s="53">
        <f t="shared" si="118"/>
        <v>1</v>
      </c>
    </row>
    <row r="331" spans="1:32" s="6" customFormat="1" ht="15" x14ac:dyDescent="0.25">
      <c r="A331" s="1">
        <v>1</v>
      </c>
      <c r="B331" s="54">
        <v>7</v>
      </c>
      <c r="C331" s="105" t="s">
        <v>457</v>
      </c>
      <c r="D331" s="50">
        <v>170</v>
      </c>
      <c r="E331" s="68" t="s">
        <v>21</v>
      </c>
      <c r="F331" s="68" t="s">
        <v>21</v>
      </c>
      <c r="G331" s="89">
        <v>171</v>
      </c>
      <c r="H331" s="89">
        <v>160</v>
      </c>
      <c r="I331" s="63">
        <v>269.25900000000001</v>
      </c>
      <c r="J331" s="63">
        <v>268.80599999999998</v>
      </c>
      <c r="K331" s="63">
        <v>268.10899999999998</v>
      </c>
      <c r="L331" s="63">
        <v>267.65600000000001</v>
      </c>
      <c r="M331" s="88">
        <v>46.68</v>
      </c>
      <c r="N331" s="52">
        <v>150</v>
      </c>
      <c r="O331" s="52">
        <f t="shared" si="169"/>
        <v>1.1500000000000341</v>
      </c>
      <c r="P331" s="52">
        <f t="shared" si="170"/>
        <v>1.1500000000000057</v>
      </c>
      <c r="Q331" s="51">
        <f t="shared" si="171"/>
        <v>0.75</v>
      </c>
      <c r="R331" s="51">
        <f t="shared" si="172"/>
        <v>11.429014500000001</v>
      </c>
      <c r="S331" s="51">
        <f t="shared" si="173"/>
        <v>40.261500000000197</v>
      </c>
      <c r="T331" s="51">
        <f t="shared" si="174"/>
        <v>0</v>
      </c>
      <c r="U331" s="51">
        <f t="shared" si="175"/>
        <v>0</v>
      </c>
      <c r="V331" s="51">
        <f t="shared" si="176"/>
        <v>0</v>
      </c>
      <c r="W331" s="51">
        <f t="shared" si="177"/>
        <v>39.437014500000195</v>
      </c>
      <c r="X331" s="55">
        <f t="shared" si="113"/>
        <v>0</v>
      </c>
      <c r="Y331" s="55">
        <f t="shared" si="178"/>
        <v>0</v>
      </c>
      <c r="Z331" s="55">
        <f t="shared" si="179"/>
        <v>0</v>
      </c>
      <c r="AA331" s="51">
        <f t="shared" si="180"/>
        <v>58.35</v>
      </c>
      <c r="AB331" s="56" t="s">
        <v>226</v>
      </c>
      <c r="AC331" s="51">
        <f t="shared" si="181"/>
        <v>2.3340000000000001</v>
      </c>
      <c r="AD331" s="53">
        <f t="shared" si="116"/>
        <v>1</v>
      </c>
      <c r="AE331" s="53">
        <f t="shared" si="117"/>
        <v>0</v>
      </c>
      <c r="AF331" s="53">
        <f t="shared" si="118"/>
        <v>0</v>
      </c>
    </row>
    <row r="332" spans="1:32" s="6" customFormat="1" ht="15" x14ac:dyDescent="0.25">
      <c r="A332" s="1">
        <v>1</v>
      </c>
      <c r="B332" s="54">
        <v>7</v>
      </c>
      <c r="C332" s="105" t="s">
        <v>459</v>
      </c>
      <c r="D332" s="50">
        <v>171</v>
      </c>
      <c r="E332" s="68" t="s">
        <v>41</v>
      </c>
      <c r="F332" s="68" t="s">
        <v>21</v>
      </c>
      <c r="G332" s="89">
        <v>172</v>
      </c>
      <c r="H332" s="89">
        <v>161</v>
      </c>
      <c r="I332" s="63">
        <v>269.28399999999999</v>
      </c>
      <c r="J332" s="63">
        <v>268.54300000000001</v>
      </c>
      <c r="K332" s="63">
        <v>268.13400000000001</v>
      </c>
      <c r="L332" s="63">
        <v>267.392</v>
      </c>
      <c r="M332" s="88">
        <v>70.66</v>
      </c>
      <c r="N332" s="52">
        <v>150</v>
      </c>
      <c r="O332" s="52">
        <f t="shared" si="169"/>
        <v>1.1499999999999773</v>
      </c>
      <c r="P332" s="52">
        <f t="shared" si="170"/>
        <v>1.1504999999999939</v>
      </c>
      <c r="Q332" s="51">
        <f t="shared" si="171"/>
        <v>0.75</v>
      </c>
      <c r="R332" s="51">
        <f t="shared" si="172"/>
        <v>17.300217750000002</v>
      </c>
      <c r="S332" s="51">
        <f t="shared" si="173"/>
        <v>60.970747499999675</v>
      </c>
      <c r="T332" s="51">
        <f t="shared" si="174"/>
        <v>0</v>
      </c>
      <c r="U332" s="51">
        <f t="shared" si="175"/>
        <v>0</v>
      </c>
      <c r="V332" s="51">
        <f t="shared" si="176"/>
        <v>0</v>
      </c>
      <c r="W332" s="51">
        <f t="shared" si="177"/>
        <v>59.722715249999673</v>
      </c>
      <c r="X332" s="55">
        <f t="shared" si="113"/>
        <v>0</v>
      </c>
      <c r="Y332" s="55">
        <f t="shared" si="178"/>
        <v>0</v>
      </c>
      <c r="Z332" s="55">
        <f t="shared" si="179"/>
        <v>0</v>
      </c>
      <c r="AA332" s="51">
        <f t="shared" si="180"/>
        <v>88.324999999999989</v>
      </c>
      <c r="AB332" s="56" t="s">
        <v>226</v>
      </c>
      <c r="AC332" s="51">
        <f t="shared" si="181"/>
        <v>3.5329999999999999</v>
      </c>
      <c r="AD332" s="53">
        <f t="shared" si="116"/>
        <v>0</v>
      </c>
      <c r="AE332" s="53">
        <f t="shared" si="117"/>
        <v>0</v>
      </c>
      <c r="AF332" s="53">
        <f t="shared" si="118"/>
        <v>1</v>
      </c>
    </row>
    <row r="333" spans="1:32" s="6" customFormat="1" ht="15" x14ac:dyDescent="0.25">
      <c r="A333" s="1">
        <v>1</v>
      </c>
      <c r="B333" s="54">
        <v>7</v>
      </c>
      <c r="C333" s="105" t="s">
        <v>459</v>
      </c>
      <c r="D333" s="50">
        <v>160</v>
      </c>
      <c r="E333" s="68" t="s">
        <v>21</v>
      </c>
      <c r="F333" s="68" t="s">
        <v>128</v>
      </c>
      <c r="G333" s="89">
        <v>161</v>
      </c>
      <c r="H333" s="89">
        <v>162</v>
      </c>
      <c r="I333" s="63">
        <v>268.54300000000001</v>
      </c>
      <c r="J333" s="63">
        <v>268.29599999999999</v>
      </c>
      <c r="K333" s="63">
        <v>267.392</v>
      </c>
      <c r="L333" s="63">
        <v>267.14600000000002</v>
      </c>
      <c r="M333" s="88">
        <v>36.5</v>
      </c>
      <c r="N333" s="52">
        <v>150</v>
      </c>
      <c r="O333" s="52">
        <f t="shared" si="169"/>
        <v>1.1510000000000105</v>
      </c>
      <c r="P333" s="52">
        <f t="shared" si="170"/>
        <v>1.1504999999999939</v>
      </c>
      <c r="Q333" s="51">
        <f t="shared" si="171"/>
        <v>0.75</v>
      </c>
      <c r="R333" s="51">
        <f t="shared" si="172"/>
        <v>8.9365687499999993</v>
      </c>
      <c r="S333" s="51">
        <f t="shared" si="173"/>
        <v>31.494937499999832</v>
      </c>
      <c r="T333" s="51">
        <f t="shared" si="174"/>
        <v>0</v>
      </c>
      <c r="U333" s="51">
        <f t="shared" si="175"/>
        <v>0</v>
      </c>
      <c r="V333" s="51">
        <f t="shared" si="176"/>
        <v>0</v>
      </c>
      <c r="W333" s="51">
        <f t="shared" si="177"/>
        <v>30.850256249999831</v>
      </c>
      <c r="X333" s="55">
        <f t="shared" ref="X333:X396" si="182">IF(AND(P333&gt;=1.25,P333&lt;=1.5),P333*M333*2,0)</f>
        <v>0</v>
      </c>
      <c r="Y333" s="55">
        <f t="shared" si="178"/>
        <v>0</v>
      </c>
      <c r="Z333" s="55">
        <f t="shared" si="179"/>
        <v>0</v>
      </c>
      <c r="AA333" s="51">
        <f t="shared" si="180"/>
        <v>45.625</v>
      </c>
      <c r="AB333" s="56" t="s">
        <v>226</v>
      </c>
      <c r="AC333" s="51">
        <f t="shared" si="181"/>
        <v>1.8250000000000002</v>
      </c>
      <c r="AD333" s="53">
        <f t="shared" si="116"/>
        <v>1</v>
      </c>
      <c r="AE333" s="53">
        <f t="shared" si="117"/>
        <v>0</v>
      </c>
      <c r="AF333" s="53">
        <f t="shared" si="118"/>
        <v>0</v>
      </c>
    </row>
    <row r="334" spans="1:32" s="6" customFormat="1" ht="15" x14ac:dyDescent="0.25">
      <c r="A334" s="1">
        <v>1</v>
      </c>
      <c r="B334" s="54">
        <v>7</v>
      </c>
      <c r="C334" s="105" t="s">
        <v>460</v>
      </c>
      <c r="D334" s="50">
        <v>172</v>
      </c>
      <c r="E334" s="68" t="s">
        <v>41</v>
      </c>
      <c r="F334" s="68" t="s">
        <v>21</v>
      </c>
      <c r="G334" s="89">
        <v>173</v>
      </c>
      <c r="H334" s="89">
        <v>174</v>
      </c>
      <c r="I334" s="63">
        <v>268.89800000000002</v>
      </c>
      <c r="J334" s="63">
        <v>268.351</v>
      </c>
      <c r="K334" s="63">
        <v>267.74799999999999</v>
      </c>
      <c r="L334" s="63">
        <v>267.20100000000002</v>
      </c>
      <c r="M334" s="88">
        <v>40.28</v>
      </c>
      <c r="N334" s="52">
        <v>150</v>
      </c>
      <c r="O334" s="52">
        <f t="shared" si="169"/>
        <v>1.1500000000000341</v>
      </c>
      <c r="P334" s="52">
        <f t="shared" si="170"/>
        <v>1.1500000000000057</v>
      </c>
      <c r="Q334" s="51">
        <f t="shared" si="171"/>
        <v>0.75</v>
      </c>
      <c r="R334" s="51">
        <f t="shared" si="172"/>
        <v>9.8620544999999993</v>
      </c>
      <c r="S334" s="51">
        <f t="shared" si="173"/>
        <v>34.741500000000173</v>
      </c>
      <c r="T334" s="51">
        <f t="shared" si="174"/>
        <v>0</v>
      </c>
      <c r="U334" s="51">
        <f t="shared" si="175"/>
        <v>0</v>
      </c>
      <c r="V334" s="51">
        <f t="shared" si="176"/>
        <v>0</v>
      </c>
      <c r="W334" s="51">
        <f t="shared" si="177"/>
        <v>34.030054500000169</v>
      </c>
      <c r="X334" s="55">
        <f t="shared" si="182"/>
        <v>0</v>
      </c>
      <c r="Y334" s="55">
        <f t="shared" si="178"/>
        <v>0</v>
      </c>
      <c r="Z334" s="55">
        <f t="shared" si="179"/>
        <v>0</v>
      </c>
      <c r="AA334" s="51">
        <f t="shared" si="180"/>
        <v>50.35</v>
      </c>
      <c r="AB334" s="56" t="s">
        <v>226</v>
      </c>
      <c r="AC334" s="51">
        <f t="shared" si="181"/>
        <v>2.0140000000000002</v>
      </c>
      <c r="AD334" s="53">
        <f t="shared" si="116"/>
        <v>0</v>
      </c>
      <c r="AE334" s="53">
        <f t="shared" si="117"/>
        <v>0</v>
      </c>
      <c r="AF334" s="53">
        <f t="shared" si="118"/>
        <v>1</v>
      </c>
    </row>
    <row r="335" spans="1:32" s="6" customFormat="1" ht="15" x14ac:dyDescent="0.25">
      <c r="A335" s="1">
        <v>1</v>
      </c>
      <c r="B335" s="54">
        <v>7</v>
      </c>
      <c r="C335" s="105" t="s">
        <v>460</v>
      </c>
      <c r="D335" s="50">
        <v>173</v>
      </c>
      <c r="E335" s="68" t="s">
        <v>21</v>
      </c>
      <c r="F335" s="68" t="s">
        <v>21</v>
      </c>
      <c r="G335" s="89">
        <v>174</v>
      </c>
      <c r="H335" s="89">
        <v>163</v>
      </c>
      <c r="I335" s="63">
        <v>268.351</v>
      </c>
      <c r="J335" s="63">
        <v>267.90300000000002</v>
      </c>
      <c r="K335" s="63">
        <v>267.20100000000002</v>
      </c>
      <c r="L335" s="63">
        <v>266.75299999999999</v>
      </c>
      <c r="M335" s="88">
        <v>30.82</v>
      </c>
      <c r="N335" s="52">
        <v>150</v>
      </c>
      <c r="O335" s="52">
        <f t="shared" si="169"/>
        <v>1.1499999999999773</v>
      </c>
      <c r="P335" s="52">
        <f t="shared" si="170"/>
        <v>1.1500000000000057</v>
      </c>
      <c r="Q335" s="51">
        <f t="shared" si="171"/>
        <v>0.75</v>
      </c>
      <c r="R335" s="51">
        <f t="shared" si="172"/>
        <v>7.54589175</v>
      </c>
      <c r="S335" s="51">
        <f t="shared" si="173"/>
        <v>26.582250000000133</v>
      </c>
      <c r="T335" s="51">
        <f t="shared" si="174"/>
        <v>0</v>
      </c>
      <c r="U335" s="51">
        <f t="shared" si="175"/>
        <v>0</v>
      </c>
      <c r="V335" s="51">
        <f t="shared" si="176"/>
        <v>0</v>
      </c>
      <c r="W335" s="51">
        <f t="shared" si="177"/>
        <v>26.037891750000135</v>
      </c>
      <c r="X335" s="55">
        <f t="shared" si="182"/>
        <v>0</v>
      </c>
      <c r="Y335" s="55">
        <f t="shared" si="178"/>
        <v>0</v>
      </c>
      <c r="Z335" s="55">
        <f t="shared" si="179"/>
        <v>0</v>
      </c>
      <c r="AA335" s="51">
        <f t="shared" si="180"/>
        <v>38.524999999999999</v>
      </c>
      <c r="AB335" s="56" t="s">
        <v>226</v>
      </c>
      <c r="AC335" s="51">
        <f t="shared" si="181"/>
        <v>1.5410000000000001</v>
      </c>
      <c r="AD335" s="53">
        <f t="shared" si="116"/>
        <v>1</v>
      </c>
      <c r="AE335" s="53">
        <f t="shared" si="117"/>
        <v>0</v>
      </c>
      <c r="AF335" s="53">
        <f t="shared" si="118"/>
        <v>0</v>
      </c>
    </row>
    <row r="336" spans="1:32" s="6" customFormat="1" ht="15" x14ac:dyDescent="0.25">
      <c r="A336" s="1">
        <v>1</v>
      </c>
      <c r="B336" s="54">
        <v>7</v>
      </c>
      <c r="C336" s="105" t="s">
        <v>460</v>
      </c>
      <c r="D336" s="50">
        <v>162</v>
      </c>
      <c r="E336" s="68" t="s">
        <v>21</v>
      </c>
      <c r="F336" s="68" t="s">
        <v>21</v>
      </c>
      <c r="G336" s="89">
        <v>163</v>
      </c>
      <c r="H336" s="89">
        <v>164</v>
      </c>
      <c r="I336" s="63">
        <v>267.90300000000002</v>
      </c>
      <c r="J336" s="63">
        <v>267.50299999999999</v>
      </c>
      <c r="K336" s="63">
        <v>266.75299999999999</v>
      </c>
      <c r="L336" s="63">
        <v>266.35300000000001</v>
      </c>
      <c r="M336" s="88">
        <v>55.39</v>
      </c>
      <c r="N336" s="52">
        <v>150</v>
      </c>
      <c r="O336" s="52">
        <f t="shared" si="169"/>
        <v>1.1500000000000341</v>
      </c>
      <c r="P336" s="52">
        <f t="shared" si="170"/>
        <v>1.1500000000000057</v>
      </c>
      <c r="Q336" s="51">
        <f t="shared" si="171"/>
        <v>0.75</v>
      </c>
      <c r="R336" s="51">
        <f t="shared" si="172"/>
        <v>13.561549124999999</v>
      </c>
      <c r="S336" s="51">
        <f t="shared" si="173"/>
        <v>47.773875000000238</v>
      </c>
      <c r="T336" s="51">
        <f t="shared" si="174"/>
        <v>0</v>
      </c>
      <c r="U336" s="51">
        <f t="shared" si="175"/>
        <v>0</v>
      </c>
      <c r="V336" s="51">
        <f t="shared" si="176"/>
        <v>0</v>
      </c>
      <c r="W336" s="51">
        <f t="shared" si="177"/>
        <v>46.795549125000235</v>
      </c>
      <c r="X336" s="55">
        <f t="shared" si="182"/>
        <v>0</v>
      </c>
      <c r="Y336" s="55">
        <f t="shared" si="178"/>
        <v>0</v>
      </c>
      <c r="Z336" s="55">
        <f t="shared" si="179"/>
        <v>0</v>
      </c>
      <c r="AA336" s="51">
        <f t="shared" si="180"/>
        <v>69.237499999999997</v>
      </c>
      <c r="AB336" s="56" t="s">
        <v>226</v>
      </c>
      <c r="AC336" s="51">
        <f t="shared" si="181"/>
        <v>2.7695000000000003</v>
      </c>
      <c r="AD336" s="53">
        <f t="shared" si="116"/>
        <v>1</v>
      </c>
      <c r="AE336" s="53">
        <f t="shared" si="117"/>
        <v>0</v>
      </c>
      <c r="AF336" s="53">
        <f t="shared" si="118"/>
        <v>0</v>
      </c>
    </row>
    <row r="337" spans="1:32" s="6" customFormat="1" ht="15" x14ac:dyDescent="0.25">
      <c r="A337" s="1">
        <v>1</v>
      </c>
      <c r="B337" s="54">
        <v>7</v>
      </c>
      <c r="C337" s="105" t="s">
        <v>461</v>
      </c>
      <c r="D337" s="50">
        <v>161</v>
      </c>
      <c r="E337" s="68" t="s">
        <v>128</v>
      </c>
      <c r="F337" s="68" t="s">
        <v>21</v>
      </c>
      <c r="G337" s="89">
        <v>162</v>
      </c>
      <c r="H337" s="89">
        <v>163</v>
      </c>
      <c r="I337" s="63">
        <v>268.29599999999999</v>
      </c>
      <c r="J337" s="63">
        <v>267.90300000000002</v>
      </c>
      <c r="K337" s="63">
        <v>267.14600000000002</v>
      </c>
      <c r="L337" s="63">
        <v>266.75299999999999</v>
      </c>
      <c r="M337" s="88">
        <v>76.34</v>
      </c>
      <c r="N337" s="52">
        <v>150</v>
      </c>
      <c r="O337" s="52">
        <f t="shared" si="169"/>
        <v>1.1499999999999773</v>
      </c>
      <c r="P337" s="52">
        <f t="shared" si="170"/>
        <v>1.1500000000000057</v>
      </c>
      <c r="Q337" s="51">
        <f t="shared" si="171"/>
        <v>0.75</v>
      </c>
      <c r="R337" s="51">
        <f t="shared" si="172"/>
        <v>18.690894750000002</v>
      </c>
      <c r="S337" s="51">
        <f t="shared" si="173"/>
        <v>65.843250000000324</v>
      </c>
      <c r="T337" s="51">
        <f t="shared" si="174"/>
        <v>0</v>
      </c>
      <c r="U337" s="51">
        <f t="shared" si="175"/>
        <v>0</v>
      </c>
      <c r="V337" s="51">
        <f t="shared" si="176"/>
        <v>0</v>
      </c>
      <c r="W337" s="51">
        <f t="shared" si="177"/>
        <v>64.494894750000327</v>
      </c>
      <c r="X337" s="55">
        <f t="shared" si="182"/>
        <v>0</v>
      </c>
      <c r="Y337" s="55">
        <f t="shared" si="178"/>
        <v>0</v>
      </c>
      <c r="Z337" s="55">
        <f t="shared" si="179"/>
        <v>0</v>
      </c>
      <c r="AA337" s="51">
        <f t="shared" si="180"/>
        <v>95.425000000000011</v>
      </c>
      <c r="AB337" s="56" t="s">
        <v>226</v>
      </c>
      <c r="AC337" s="51">
        <f t="shared" si="181"/>
        <v>3.8170000000000002</v>
      </c>
      <c r="AD337" s="53">
        <f t="shared" si="116"/>
        <v>1</v>
      </c>
      <c r="AE337" s="53">
        <f t="shared" si="117"/>
        <v>0</v>
      </c>
      <c r="AF337" s="53">
        <f t="shared" si="118"/>
        <v>0</v>
      </c>
    </row>
    <row r="338" spans="1:32" s="6" customFormat="1" ht="15" x14ac:dyDescent="0.25">
      <c r="A338" s="1">
        <v>1</v>
      </c>
      <c r="B338" s="54">
        <v>7</v>
      </c>
      <c r="C338" s="105" t="s">
        <v>461</v>
      </c>
      <c r="D338" s="50">
        <v>165</v>
      </c>
      <c r="E338" s="68" t="s">
        <v>41</v>
      </c>
      <c r="F338" s="68" t="s">
        <v>21</v>
      </c>
      <c r="G338" s="89">
        <v>166</v>
      </c>
      <c r="H338" s="89">
        <v>150</v>
      </c>
      <c r="I338" s="63">
        <v>267.98599999999999</v>
      </c>
      <c r="J338" s="63">
        <v>267.79599999999999</v>
      </c>
      <c r="K338" s="63">
        <v>266.83600000000001</v>
      </c>
      <c r="L338" s="63">
        <v>266.64600000000002</v>
      </c>
      <c r="M338" s="88">
        <v>76.010000000000005</v>
      </c>
      <c r="N338" s="52">
        <v>150</v>
      </c>
      <c r="O338" s="52">
        <f t="shared" si="169"/>
        <v>1.1499999999999773</v>
      </c>
      <c r="P338" s="52">
        <f t="shared" si="170"/>
        <v>1.1499999999999773</v>
      </c>
      <c r="Q338" s="51">
        <f t="shared" si="171"/>
        <v>0.75</v>
      </c>
      <c r="R338" s="51">
        <f t="shared" si="172"/>
        <v>18.610098375000003</v>
      </c>
      <c r="S338" s="51">
        <f t="shared" si="173"/>
        <v>65.558624999998713</v>
      </c>
      <c r="T338" s="51">
        <f t="shared" si="174"/>
        <v>0</v>
      </c>
      <c r="U338" s="51">
        <f t="shared" si="175"/>
        <v>0</v>
      </c>
      <c r="V338" s="51">
        <f t="shared" si="176"/>
        <v>0</v>
      </c>
      <c r="W338" s="51">
        <f t="shared" si="177"/>
        <v>64.216098374998708</v>
      </c>
      <c r="X338" s="55">
        <f t="shared" si="182"/>
        <v>0</v>
      </c>
      <c r="Y338" s="55">
        <f t="shared" si="178"/>
        <v>0</v>
      </c>
      <c r="Z338" s="55">
        <f t="shared" si="179"/>
        <v>0</v>
      </c>
      <c r="AA338" s="51">
        <f t="shared" si="180"/>
        <v>95.012500000000003</v>
      </c>
      <c r="AB338" s="56" t="s">
        <v>226</v>
      </c>
      <c r="AC338" s="51">
        <f t="shared" si="181"/>
        <v>3.8005000000000004</v>
      </c>
      <c r="AD338" s="53">
        <f t="shared" si="116"/>
        <v>0</v>
      </c>
      <c r="AE338" s="53">
        <f t="shared" si="117"/>
        <v>0</v>
      </c>
      <c r="AF338" s="53">
        <f t="shared" si="118"/>
        <v>1</v>
      </c>
    </row>
    <row r="339" spans="1:32" s="6" customFormat="1" ht="15" x14ac:dyDescent="0.25">
      <c r="A339" s="1">
        <v>1</v>
      </c>
      <c r="B339" s="54">
        <v>7</v>
      </c>
      <c r="C339" s="105" t="s">
        <v>462</v>
      </c>
      <c r="D339" s="50">
        <v>168</v>
      </c>
      <c r="E339" s="68" t="s">
        <v>128</v>
      </c>
      <c r="F339" s="68" t="s">
        <v>21</v>
      </c>
      <c r="G339" s="89">
        <v>169</v>
      </c>
      <c r="H339" s="89">
        <v>164</v>
      </c>
      <c r="I339" s="63">
        <v>267.80500000000001</v>
      </c>
      <c r="J339" s="63">
        <v>267.50299999999999</v>
      </c>
      <c r="K339" s="63">
        <v>266.65499999999997</v>
      </c>
      <c r="L339" s="63">
        <v>266.25</v>
      </c>
      <c r="M339" s="88">
        <v>81.06</v>
      </c>
      <c r="N339" s="52">
        <v>150</v>
      </c>
      <c r="O339" s="52">
        <f t="shared" si="169"/>
        <v>1.2000000000000342</v>
      </c>
      <c r="P339" s="52">
        <f t="shared" si="170"/>
        <v>1.25150000000001</v>
      </c>
      <c r="Q339" s="51">
        <f t="shared" si="171"/>
        <v>0.75</v>
      </c>
      <c r="R339" s="51">
        <f t="shared" si="172"/>
        <v>19.84652775</v>
      </c>
      <c r="S339" s="51">
        <f t="shared" si="173"/>
        <v>76.084942500000608</v>
      </c>
      <c r="T339" s="51">
        <f t="shared" si="174"/>
        <v>0</v>
      </c>
      <c r="U339" s="51">
        <f t="shared" si="175"/>
        <v>0</v>
      </c>
      <c r="V339" s="51">
        <f t="shared" si="176"/>
        <v>0</v>
      </c>
      <c r="W339" s="51">
        <f t="shared" si="177"/>
        <v>74.653220250000601</v>
      </c>
      <c r="X339" s="55">
        <f t="shared" si="182"/>
        <v>202.89318000000162</v>
      </c>
      <c r="Y339" s="55">
        <f t="shared" si="178"/>
        <v>0</v>
      </c>
      <c r="Z339" s="55">
        <f t="shared" si="179"/>
        <v>0</v>
      </c>
      <c r="AA339" s="51">
        <f t="shared" si="180"/>
        <v>101.325</v>
      </c>
      <c r="AB339" s="56" t="s">
        <v>158</v>
      </c>
      <c r="AC339" s="51">
        <f t="shared" si="181"/>
        <v>4.0529999999999999</v>
      </c>
      <c r="AD339" s="53">
        <f t="shared" si="116"/>
        <v>1</v>
      </c>
      <c r="AE339" s="53">
        <f t="shared" si="117"/>
        <v>0</v>
      </c>
      <c r="AF339" s="53">
        <f t="shared" si="118"/>
        <v>0</v>
      </c>
    </row>
    <row r="340" spans="1:32" s="6" customFormat="1" ht="15" x14ac:dyDescent="0.25">
      <c r="A340" s="1">
        <v>1</v>
      </c>
      <c r="B340" s="54">
        <v>7</v>
      </c>
      <c r="C340" s="105" t="s">
        <v>462</v>
      </c>
      <c r="D340" s="50">
        <v>163</v>
      </c>
      <c r="E340" s="68" t="s">
        <v>21</v>
      </c>
      <c r="F340" s="68" t="s">
        <v>128</v>
      </c>
      <c r="G340" s="89">
        <v>164</v>
      </c>
      <c r="H340" s="89">
        <v>165</v>
      </c>
      <c r="I340" s="63">
        <v>267.50299999999999</v>
      </c>
      <c r="J340" s="63">
        <v>267.22500000000002</v>
      </c>
      <c r="K340" s="63">
        <v>266.25</v>
      </c>
      <c r="L340" s="63">
        <v>265.94799999999998</v>
      </c>
      <c r="M340" s="88">
        <v>60.4</v>
      </c>
      <c r="N340" s="52">
        <v>150</v>
      </c>
      <c r="O340" s="52">
        <f t="shared" si="169"/>
        <v>1.3029999999999859</v>
      </c>
      <c r="P340" s="52">
        <f t="shared" si="170"/>
        <v>1.3150000000000148</v>
      </c>
      <c r="Q340" s="51">
        <f t="shared" si="171"/>
        <v>0.75</v>
      </c>
      <c r="R340" s="51">
        <f t="shared" si="172"/>
        <v>14.788184999999999</v>
      </c>
      <c r="S340" s="51">
        <f t="shared" si="173"/>
        <v>59.569500000000666</v>
      </c>
      <c r="T340" s="51">
        <f t="shared" si="174"/>
        <v>0</v>
      </c>
      <c r="U340" s="51">
        <f t="shared" si="175"/>
        <v>0</v>
      </c>
      <c r="V340" s="51">
        <f t="shared" si="176"/>
        <v>0</v>
      </c>
      <c r="W340" s="51">
        <f t="shared" si="177"/>
        <v>58.502685000000668</v>
      </c>
      <c r="X340" s="55">
        <f t="shared" si="182"/>
        <v>158.85200000000179</v>
      </c>
      <c r="Y340" s="55">
        <f t="shared" si="178"/>
        <v>0</v>
      </c>
      <c r="Z340" s="55">
        <f t="shared" si="179"/>
        <v>0</v>
      </c>
      <c r="AA340" s="51">
        <f t="shared" si="180"/>
        <v>75.5</v>
      </c>
      <c r="AB340" s="56" t="s">
        <v>158</v>
      </c>
      <c r="AC340" s="51">
        <f t="shared" si="181"/>
        <v>3.02</v>
      </c>
      <c r="AD340" s="53">
        <f t="shared" si="116"/>
        <v>1</v>
      </c>
      <c r="AE340" s="53">
        <f t="shared" si="117"/>
        <v>0</v>
      </c>
      <c r="AF340" s="53">
        <f t="shared" si="118"/>
        <v>0</v>
      </c>
    </row>
    <row r="341" spans="1:32" s="6" customFormat="1" ht="15" x14ac:dyDescent="0.25">
      <c r="A341" s="1">
        <v>1</v>
      </c>
      <c r="B341" s="54">
        <v>7</v>
      </c>
      <c r="C341" s="105" t="s">
        <v>462</v>
      </c>
      <c r="D341" s="50">
        <v>164</v>
      </c>
      <c r="E341" s="68" t="s">
        <v>128</v>
      </c>
      <c r="F341" s="68" t="s">
        <v>21</v>
      </c>
      <c r="G341" s="89">
        <v>165</v>
      </c>
      <c r="H341" s="89">
        <v>151</v>
      </c>
      <c r="I341" s="63">
        <v>267.22500000000002</v>
      </c>
      <c r="J341" s="63">
        <v>266.99599999999998</v>
      </c>
      <c r="K341" s="63">
        <v>265.94799999999998</v>
      </c>
      <c r="L341" s="63">
        <v>265.68900000000002</v>
      </c>
      <c r="M341" s="88">
        <v>51.68</v>
      </c>
      <c r="N341" s="52">
        <v>150</v>
      </c>
      <c r="O341" s="52">
        <f t="shared" si="169"/>
        <v>1.3270000000000437</v>
      </c>
      <c r="P341" s="52">
        <f t="shared" si="170"/>
        <v>1.3420000000000016</v>
      </c>
      <c r="Q341" s="51">
        <f t="shared" si="171"/>
        <v>0.75</v>
      </c>
      <c r="R341" s="51">
        <f t="shared" si="172"/>
        <v>12.653202</v>
      </c>
      <c r="S341" s="51">
        <f t="shared" si="173"/>
        <v>52.015920000000058</v>
      </c>
      <c r="T341" s="51">
        <f t="shared" si="174"/>
        <v>0</v>
      </c>
      <c r="U341" s="51">
        <f t="shared" si="175"/>
        <v>0</v>
      </c>
      <c r="V341" s="51">
        <f t="shared" si="176"/>
        <v>0</v>
      </c>
      <c r="W341" s="51">
        <f t="shared" si="177"/>
        <v>51.103122000000056</v>
      </c>
      <c r="X341" s="55">
        <f t="shared" si="182"/>
        <v>138.70912000000015</v>
      </c>
      <c r="Y341" s="55">
        <f t="shared" si="178"/>
        <v>0</v>
      </c>
      <c r="Z341" s="55">
        <f t="shared" si="179"/>
        <v>0</v>
      </c>
      <c r="AA341" s="51">
        <f t="shared" si="180"/>
        <v>64.599999999999994</v>
      </c>
      <c r="AB341" s="56" t="s">
        <v>158</v>
      </c>
      <c r="AC341" s="51">
        <f t="shared" si="181"/>
        <v>2.5840000000000001</v>
      </c>
      <c r="AD341" s="53">
        <f t="shared" si="116"/>
        <v>1</v>
      </c>
      <c r="AE341" s="53">
        <f t="shared" si="117"/>
        <v>0</v>
      </c>
      <c r="AF341" s="53">
        <f t="shared" si="118"/>
        <v>0</v>
      </c>
    </row>
    <row r="342" spans="1:32" s="6" customFormat="1" ht="15" x14ac:dyDescent="0.25">
      <c r="A342" s="1">
        <v>1</v>
      </c>
      <c r="B342" s="54">
        <v>7</v>
      </c>
      <c r="C342" s="105" t="s">
        <v>462</v>
      </c>
      <c r="D342" s="50">
        <v>150</v>
      </c>
      <c r="E342" s="68" t="s">
        <v>21</v>
      </c>
      <c r="F342" s="68" t="s">
        <v>128</v>
      </c>
      <c r="G342" s="89">
        <v>151</v>
      </c>
      <c r="H342" s="89">
        <v>152</v>
      </c>
      <c r="I342" s="63">
        <v>266.99599999999998</v>
      </c>
      <c r="J342" s="63">
        <v>266.68400000000003</v>
      </c>
      <c r="K342" s="63">
        <v>265.68900000000002</v>
      </c>
      <c r="L342" s="63">
        <v>265.42700000000002</v>
      </c>
      <c r="M342" s="88">
        <v>52.39</v>
      </c>
      <c r="N342" s="52">
        <v>150</v>
      </c>
      <c r="O342" s="52">
        <f t="shared" si="169"/>
        <v>1.3569999999999596</v>
      </c>
      <c r="P342" s="52">
        <f t="shared" si="170"/>
        <v>1.3319999999999823</v>
      </c>
      <c r="Q342" s="51">
        <f t="shared" si="171"/>
        <v>0.75</v>
      </c>
      <c r="R342" s="51">
        <f t="shared" si="172"/>
        <v>12.827036625000002</v>
      </c>
      <c r="S342" s="51">
        <f t="shared" si="173"/>
        <v>52.337609999999309</v>
      </c>
      <c r="T342" s="51">
        <f t="shared" si="174"/>
        <v>0</v>
      </c>
      <c r="U342" s="51">
        <f t="shared" si="175"/>
        <v>0</v>
      </c>
      <c r="V342" s="51">
        <f t="shared" si="176"/>
        <v>0</v>
      </c>
      <c r="W342" s="51">
        <f t="shared" si="177"/>
        <v>51.412271624999306</v>
      </c>
      <c r="X342" s="55">
        <f t="shared" si="182"/>
        <v>139.56695999999815</v>
      </c>
      <c r="Y342" s="55">
        <f t="shared" si="178"/>
        <v>0</v>
      </c>
      <c r="Z342" s="55">
        <f t="shared" si="179"/>
        <v>0</v>
      </c>
      <c r="AA342" s="51">
        <f t="shared" si="180"/>
        <v>65.487499999999997</v>
      </c>
      <c r="AB342" s="56" t="s">
        <v>158</v>
      </c>
      <c r="AC342" s="51">
        <f t="shared" si="181"/>
        <v>2.6195000000000004</v>
      </c>
      <c r="AD342" s="53">
        <f t="shared" si="116"/>
        <v>1</v>
      </c>
      <c r="AE342" s="53">
        <f t="shared" si="117"/>
        <v>0</v>
      </c>
      <c r="AF342" s="53">
        <f t="shared" si="118"/>
        <v>0</v>
      </c>
    </row>
    <row r="343" spans="1:32" s="6" customFormat="1" ht="15" x14ac:dyDescent="0.25">
      <c r="A343" s="1">
        <v>1</v>
      </c>
      <c r="B343" s="54">
        <v>7</v>
      </c>
      <c r="C343" s="105" t="s">
        <v>462</v>
      </c>
      <c r="D343" s="50">
        <v>151</v>
      </c>
      <c r="E343" s="68" t="s">
        <v>128</v>
      </c>
      <c r="F343" s="68" t="s">
        <v>21</v>
      </c>
      <c r="G343" s="89">
        <v>152</v>
      </c>
      <c r="H343" s="89">
        <v>153</v>
      </c>
      <c r="I343" s="63">
        <v>266.68400000000003</v>
      </c>
      <c r="J343" s="63">
        <v>266.447</v>
      </c>
      <c r="K343" s="63">
        <v>265.42700000000002</v>
      </c>
      <c r="L343" s="63">
        <v>265.23099999999999</v>
      </c>
      <c r="M343" s="88">
        <v>39.35</v>
      </c>
      <c r="N343" s="52">
        <v>150</v>
      </c>
      <c r="O343" s="52">
        <f t="shared" si="169"/>
        <v>1.307000000000005</v>
      </c>
      <c r="P343" s="52">
        <f t="shared" si="170"/>
        <v>1.2865000000000066</v>
      </c>
      <c r="Q343" s="51">
        <f t="shared" si="171"/>
        <v>0.75</v>
      </c>
      <c r="R343" s="51">
        <f t="shared" si="172"/>
        <v>9.6343556250000013</v>
      </c>
      <c r="S343" s="51">
        <f t="shared" si="173"/>
        <v>37.967831250000202</v>
      </c>
      <c r="T343" s="51">
        <f t="shared" si="174"/>
        <v>0</v>
      </c>
      <c r="U343" s="51">
        <f t="shared" si="175"/>
        <v>0</v>
      </c>
      <c r="V343" s="51">
        <f t="shared" si="176"/>
        <v>0</v>
      </c>
      <c r="W343" s="51">
        <f t="shared" si="177"/>
        <v>37.272811875000201</v>
      </c>
      <c r="X343" s="55">
        <f t="shared" si="182"/>
        <v>101.24755000000053</v>
      </c>
      <c r="Y343" s="55">
        <f t="shared" si="178"/>
        <v>0</v>
      </c>
      <c r="Z343" s="55">
        <f t="shared" si="179"/>
        <v>0</v>
      </c>
      <c r="AA343" s="51">
        <f t="shared" si="180"/>
        <v>49.1875</v>
      </c>
      <c r="AB343" s="56" t="s">
        <v>158</v>
      </c>
      <c r="AC343" s="51">
        <f t="shared" si="181"/>
        <v>1.9675000000000002</v>
      </c>
      <c r="AD343" s="53">
        <f t="shared" si="116"/>
        <v>1</v>
      </c>
      <c r="AE343" s="53">
        <f t="shared" si="117"/>
        <v>0</v>
      </c>
      <c r="AF343" s="53">
        <f t="shared" si="118"/>
        <v>0</v>
      </c>
    </row>
    <row r="344" spans="1:32" s="6" customFormat="1" ht="15" x14ac:dyDescent="0.25">
      <c r="A344" s="1">
        <v>1</v>
      </c>
      <c r="B344" s="54">
        <v>7</v>
      </c>
      <c r="C344" s="105" t="s">
        <v>462</v>
      </c>
      <c r="D344" s="50">
        <v>152</v>
      </c>
      <c r="E344" s="68" t="s">
        <v>21</v>
      </c>
      <c r="F344" s="68" t="s">
        <v>128</v>
      </c>
      <c r="G344" s="89">
        <v>153</v>
      </c>
      <c r="H344" s="89">
        <v>102</v>
      </c>
      <c r="I344" s="63">
        <v>266.447</v>
      </c>
      <c r="J344" s="63">
        <v>265.89999999999998</v>
      </c>
      <c r="K344" s="63">
        <v>265.23099999999999</v>
      </c>
      <c r="L344" s="63">
        <v>264.75</v>
      </c>
      <c r="M344" s="88">
        <v>93.66</v>
      </c>
      <c r="N344" s="52">
        <v>150</v>
      </c>
      <c r="O344" s="52">
        <f t="shared" si="169"/>
        <v>1.2660000000000082</v>
      </c>
      <c r="P344" s="52">
        <f t="shared" si="170"/>
        <v>1.2329999999999928</v>
      </c>
      <c r="Q344" s="51">
        <f t="shared" si="171"/>
        <v>0.75</v>
      </c>
      <c r="R344" s="51">
        <f t="shared" si="172"/>
        <v>22.93148025</v>
      </c>
      <c r="S344" s="51">
        <f t="shared" si="173"/>
        <v>86.612084999999496</v>
      </c>
      <c r="T344" s="51">
        <f t="shared" si="174"/>
        <v>0</v>
      </c>
      <c r="U344" s="51">
        <f t="shared" si="175"/>
        <v>0</v>
      </c>
      <c r="V344" s="51">
        <f t="shared" si="176"/>
        <v>0</v>
      </c>
      <c r="W344" s="51">
        <f t="shared" si="177"/>
        <v>84.957815249999499</v>
      </c>
      <c r="X344" s="55">
        <f t="shared" si="182"/>
        <v>0</v>
      </c>
      <c r="Y344" s="55">
        <f t="shared" si="178"/>
        <v>0</v>
      </c>
      <c r="Z344" s="55">
        <f t="shared" si="179"/>
        <v>0</v>
      </c>
      <c r="AA344" s="51">
        <f t="shared" si="180"/>
        <v>117.07499999999999</v>
      </c>
      <c r="AB344" s="56" t="s">
        <v>158</v>
      </c>
      <c r="AC344" s="51">
        <f t="shared" si="181"/>
        <v>4.6829999999999998</v>
      </c>
      <c r="AD344" s="53">
        <f t="shared" si="116"/>
        <v>1</v>
      </c>
      <c r="AE344" s="53">
        <f t="shared" si="117"/>
        <v>0</v>
      </c>
      <c r="AF344" s="53">
        <f t="shared" si="118"/>
        <v>0</v>
      </c>
    </row>
    <row r="345" spans="1:32" s="6" customFormat="1" ht="15" x14ac:dyDescent="0.25">
      <c r="A345" s="1">
        <v>1</v>
      </c>
      <c r="B345" s="54">
        <v>7</v>
      </c>
      <c r="C345" s="105" t="s">
        <v>462</v>
      </c>
      <c r="D345" s="50">
        <v>117</v>
      </c>
      <c r="E345" s="68" t="s">
        <v>41</v>
      </c>
      <c r="F345" s="68" t="s">
        <v>128</v>
      </c>
      <c r="G345" s="89">
        <v>118</v>
      </c>
      <c r="H345" s="89">
        <v>119</v>
      </c>
      <c r="I345" s="63">
        <v>266.14400000000001</v>
      </c>
      <c r="J345" s="63">
        <v>265.98899999999998</v>
      </c>
      <c r="K345" s="63">
        <v>264.99400000000003</v>
      </c>
      <c r="L345" s="63">
        <v>264.60500000000002</v>
      </c>
      <c r="M345" s="88">
        <v>77.78</v>
      </c>
      <c r="N345" s="52">
        <v>150</v>
      </c>
      <c r="O345" s="52">
        <f t="shared" si="169"/>
        <v>1.1999999999999773</v>
      </c>
      <c r="P345" s="52">
        <f t="shared" si="170"/>
        <v>1.3169999999999675</v>
      </c>
      <c r="Q345" s="51">
        <f t="shared" si="171"/>
        <v>0.75</v>
      </c>
      <c r="R345" s="51">
        <f t="shared" si="172"/>
        <v>19.043460750000001</v>
      </c>
      <c r="S345" s="51">
        <f t="shared" si="173"/>
        <v>76.827194999998113</v>
      </c>
      <c r="T345" s="51">
        <f t="shared" si="174"/>
        <v>0</v>
      </c>
      <c r="U345" s="51">
        <f t="shared" si="175"/>
        <v>0</v>
      </c>
      <c r="V345" s="51">
        <f t="shared" si="176"/>
        <v>0</v>
      </c>
      <c r="W345" s="51">
        <f t="shared" si="177"/>
        <v>75.453405749998112</v>
      </c>
      <c r="X345" s="55">
        <f t="shared" si="182"/>
        <v>204.87251999999495</v>
      </c>
      <c r="Y345" s="55">
        <f t="shared" si="178"/>
        <v>0</v>
      </c>
      <c r="Z345" s="55">
        <f t="shared" si="179"/>
        <v>0</v>
      </c>
      <c r="AA345" s="51">
        <f t="shared" si="180"/>
        <v>97.224999999999994</v>
      </c>
      <c r="AB345" s="56" t="s">
        <v>158</v>
      </c>
      <c r="AC345" s="51">
        <f t="shared" si="181"/>
        <v>3.8890000000000002</v>
      </c>
      <c r="AD345" s="53">
        <f t="shared" si="116"/>
        <v>0</v>
      </c>
      <c r="AE345" s="53">
        <f t="shared" si="117"/>
        <v>0</v>
      </c>
      <c r="AF345" s="53">
        <f t="shared" si="118"/>
        <v>1</v>
      </c>
    </row>
    <row r="346" spans="1:32" s="6" customFormat="1" ht="15" x14ac:dyDescent="0.25">
      <c r="A346" s="1">
        <v>1</v>
      </c>
      <c r="B346" s="54">
        <v>7</v>
      </c>
      <c r="C346" s="105" t="s">
        <v>462</v>
      </c>
      <c r="D346" s="50">
        <v>118</v>
      </c>
      <c r="E346" s="68" t="s">
        <v>128</v>
      </c>
      <c r="F346" s="68" t="s">
        <v>128</v>
      </c>
      <c r="G346" s="89">
        <v>119</v>
      </c>
      <c r="H346" s="89">
        <v>120</v>
      </c>
      <c r="I346" s="63">
        <v>265.98899999999998</v>
      </c>
      <c r="J346" s="63">
        <v>265.75099999999998</v>
      </c>
      <c r="K346" s="63">
        <v>264.60500000000002</v>
      </c>
      <c r="L346" s="63">
        <v>264.21300000000002</v>
      </c>
      <c r="M346" s="88">
        <v>78.34</v>
      </c>
      <c r="N346" s="52">
        <v>150</v>
      </c>
      <c r="O346" s="52">
        <f t="shared" si="169"/>
        <v>1.4339999999999578</v>
      </c>
      <c r="P346" s="52">
        <f t="shared" si="170"/>
        <v>1.5109999999999559</v>
      </c>
      <c r="Q346" s="51">
        <f t="shared" si="171"/>
        <v>0.85</v>
      </c>
      <c r="R346" s="51">
        <f t="shared" si="172"/>
        <v>21.922469749999998</v>
      </c>
      <c r="S346" s="51">
        <f t="shared" si="173"/>
        <v>99.883499999999998</v>
      </c>
      <c r="T346" s="51">
        <f t="shared" si="174"/>
        <v>0.73247899999706567</v>
      </c>
      <c r="U346" s="51">
        <f t="shared" si="175"/>
        <v>0</v>
      </c>
      <c r="V346" s="51">
        <f t="shared" si="176"/>
        <v>0</v>
      </c>
      <c r="W346" s="51">
        <f t="shared" si="177"/>
        <v>99.232298749997071</v>
      </c>
      <c r="X346" s="55">
        <f t="shared" si="182"/>
        <v>0</v>
      </c>
      <c r="Y346" s="55">
        <f t="shared" si="178"/>
        <v>236.7434799999931</v>
      </c>
      <c r="Z346" s="55">
        <f t="shared" si="179"/>
        <v>0</v>
      </c>
      <c r="AA346" s="51">
        <f t="shared" si="180"/>
        <v>105.75900000000001</v>
      </c>
      <c r="AB346" s="56" t="s">
        <v>158</v>
      </c>
      <c r="AC346" s="51">
        <f t="shared" si="181"/>
        <v>3.9170000000000003</v>
      </c>
      <c r="AD346" s="53">
        <f t="shared" si="116"/>
        <v>1</v>
      </c>
      <c r="AE346" s="53">
        <f t="shared" si="117"/>
        <v>0</v>
      </c>
      <c r="AF346" s="53">
        <f t="shared" si="118"/>
        <v>0</v>
      </c>
    </row>
    <row r="347" spans="1:32" s="6" customFormat="1" ht="15" x14ac:dyDescent="0.25">
      <c r="A347" s="1">
        <v>1</v>
      </c>
      <c r="B347" s="54">
        <v>7</v>
      </c>
      <c r="C347" s="105" t="s">
        <v>462</v>
      </c>
      <c r="D347" s="50">
        <v>119</v>
      </c>
      <c r="E347" s="68" t="s">
        <v>128</v>
      </c>
      <c r="F347" s="68" t="s">
        <v>21</v>
      </c>
      <c r="G347" s="89">
        <v>120</v>
      </c>
      <c r="H347" s="89">
        <v>121</v>
      </c>
      <c r="I347" s="63">
        <v>265.75099999999998</v>
      </c>
      <c r="J347" s="63">
        <v>265.32</v>
      </c>
      <c r="K347" s="63">
        <v>264.21300000000002</v>
      </c>
      <c r="L347" s="63">
        <v>263.80799999999999</v>
      </c>
      <c r="M347" s="88">
        <v>81.05</v>
      </c>
      <c r="N347" s="52">
        <v>150</v>
      </c>
      <c r="O347" s="52">
        <f t="shared" si="169"/>
        <v>1.5879999999999541</v>
      </c>
      <c r="P347" s="52">
        <f t="shared" si="170"/>
        <v>1.5749999999999773</v>
      </c>
      <c r="Q347" s="51">
        <f t="shared" si="171"/>
        <v>0.85</v>
      </c>
      <c r="R347" s="51">
        <f t="shared" si="172"/>
        <v>22.680829375000002</v>
      </c>
      <c r="S347" s="51">
        <f t="shared" si="173"/>
        <v>103.33875</v>
      </c>
      <c r="T347" s="51">
        <f t="shared" si="174"/>
        <v>5.1669374999984363</v>
      </c>
      <c r="U347" s="51">
        <f t="shared" si="175"/>
        <v>0</v>
      </c>
      <c r="V347" s="51">
        <f t="shared" si="176"/>
        <v>0</v>
      </c>
      <c r="W347" s="51">
        <f t="shared" si="177"/>
        <v>107.07414187499845</v>
      </c>
      <c r="X347" s="55">
        <f t="shared" si="182"/>
        <v>0</v>
      </c>
      <c r="Y347" s="55">
        <f t="shared" si="178"/>
        <v>255.30749999999631</v>
      </c>
      <c r="Z347" s="55">
        <f t="shared" si="179"/>
        <v>0</v>
      </c>
      <c r="AA347" s="51">
        <f t="shared" si="180"/>
        <v>109.4175</v>
      </c>
      <c r="AB347" s="56" t="s">
        <v>158</v>
      </c>
      <c r="AC347" s="51">
        <f t="shared" si="181"/>
        <v>4.0525000000000002</v>
      </c>
      <c r="AD347" s="53">
        <f t="shared" si="116"/>
        <v>1</v>
      </c>
      <c r="AE347" s="53">
        <f t="shared" si="117"/>
        <v>0</v>
      </c>
      <c r="AF347" s="53">
        <f t="shared" si="118"/>
        <v>0</v>
      </c>
    </row>
    <row r="348" spans="1:32" s="6" customFormat="1" ht="15" x14ac:dyDescent="0.25">
      <c r="A348" s="1">
        <v>1</v>
      </c>
      <c r="B348" s="54">
        <v>7</v>
      </c>
      <c r="C348" s="105" t="s">
        <v>463</v>
      </c>
      <c r="D348" s="50">
        <v>84</v>
      </c>
      <c r="E348" s="68" t="s">
        <v>128</v>
      </c>
      <c r="F348" s="68" t="s">
        <v>128</v>
      </c>
      <c r="G348" s="89">
        <v>86</v>
      </c>
      <c r="H348" s="89">
        <v>87</v>
      </c>
      <c r="I348" s="63">
        <v>267.09100000000001</v>
      </c>
      <c r="J348" s="63">
        <v>266.68700000000001</v>
      </c>
      <c r="K348" s="63">
        <v>265.94099999999997</v>
      </c>
      <c r="L348" s="63">
        <v>265.53699999999998</v>
      </c>
      <c r="M348" s="88">
        <v>78.39</v>
      </c>
      <c r="N348" s="52">
        <v>150</v>
      </c>
      <c r="O348" s="52">
        <f t="shared" si="169"/>
        <v>1.1500000000000341</v>
      </c>
      <c r="P348" s="52">
        <f t="shared" si="170"/>
        <v>1.1500000000000341</v>
      </c>
      <c r="Q348" s="51">
        <f t="shared" si="171"/>
        <v>0.75</v>
      </c>
      <c r="R348" s="51">
        <f t="shared" si="172"/>
        <v>19.192811625000001</v>
      </c>
      <c r="S348" s="51">
        <f t="shared" si="173"/>
        <v>67.611375000002013</v>
      </c>
      <c r="T348" s="51">
        <f t="shared" si="174"/>
        <v>0</v>
      </c>
      <c r="U348" s="51">
        <f t="shared" si="175"/>
        <v>0</v>
      </c>
      <c r="V348" s="51">
        <f t="shared" si="176"/>
        <v>0</v>
      </c>
      <c r="W348" s="51">
        <f t="shared" si="177"/>
        <v>66.226811625002014</v>
      </c>
      <c r="X348" s="55">
        <f t="shared" si="182"/>
        <v>0</v>
      </c>
      <c r="Y348" s="55">
        <f t="shared" si="178"/>
        <v>0</v>
      </c>
      <c r="Z348" s="55">
        <f t="shared" si="179"/>
        <v>0</v>
      </c>
      <c r="AA348" s="51">
        <f t="shared" si="180"/>
        <v>97.987499999999997</v>
      </c>
      <c r="AB348" s="56" t="s">
        <v>226</v>
      </c>
      <c r="AC348" s="51">
        <f t="shared" si="181"/>
        <v>3.9195000000000002</v>
      </c>
      <c r="AD348" s="53">
        <f t="shared" si="116"/>
        <v>1</v>
      </c>
      <c r="AE348" s="53">
        <f t="shared" si="117"/>
        <v>0</v>
      </c>
      <c r="AF348" s="53">
        <f t="shared" si="118"/>
        <v>0</v>
      </c>
    </row>
    <row r="349" spans="1:32" s="6" customFormat="1" ht="15" x14ac:dyDescent="0.25">
      <c r="A349" s="1">
        <v>1</v>
      </c>
      <c r="B349" s="54">
        <v>7</v>
      </c>
      <c r="C349" s="105" t="s">
        <v>463</v>
      </c>
      <c r="D349" s="50">
        <v>85</v>
      </c>
      <c r="E349" s="68" t="s">
        <v>128</v>
      </c>
      <c r="F349" s="68" t="s">
        <v>128</v>
      </c>
      <c r="G349" s="89">
        <v>87</v>
      </c>
      <c r="H349" s="89">
        <v>88</v>
      </c>
      <c r="I349" s="63">
        <v>266.68700000000001</v>
      </c>
      <c r="J349" s="63">
        <v>266.39600000000002</v>
      </c>
      <c r="K349" s="63">
        <v>265.53699999999998</v>
      </c>
      <c r="L349" s="63">
        <v>265.16699999999997</v>
      </c>
      <c r="M349" s="88">
        <v>74.09</v>
      </c>
      <c r="N349" s="52">
        <v>150</v>
      </c>
      <c r="O349" s="52">
        <f t="shared" si="169"/>
        <v>1.1500000000000341</v>
      </c>
      <c r="P349" s="52">
        <f t="shared" si="170"/>
        <v>1.189500000000038</v>
      </c>
      <c r="Q349" s="51">
        <f t="shared" si="171"/>
        <v>0.75</v>
      </c>
      <c r="R349" s="51">
        <f t="shared" si="172"/>
        <v>18.140010375000003</v>
      </c>
      <c r="S349" s="51">
        <f t="shared" si="173"/>
        <v>66.097541250002109</v>
      </c>
      <c r="T349" s="51">
        <f t="shared" si="174"/>
        <v>0</v>
      </c>
      <c r="U349" s="51">
        <f t="shared" si="175"/>
        <v>0</v>
      </c>
      <c r="V349" s="51">
        <f t="shared" si="176"/>
        <v>0</v>
      </c>
      <c r="W349" s="51">
        <f t="shared" si="177"/>
        <v>64.788926625002105</v>
      </c>
      <c r="X349" s="55">
        <f t="shared" si="182"/>
        <v>0</v>
      </c>
      <c r="Y349" s="55">
        <f t="shared" si="178"/>
        <v>0</v>
      </c>
      <c r="Z349" s="55">
        <f t="shared" si="179"/>
        <v>0</v>
      </c>
      <c r="AA349" s="51">
        <f t="shared" si="180"/>
        <v>92.612500000000011</v>
      </c>
      <c r="AB349" s="56" t="s">
        <v>226</v>
      </c>
      <c r="AC349" s="51">
        <f t="shared" si="181"/>
        <v>3.7045000000000003</v>
      </c>
      <c r="AD349" s="53">
        <f t="shared" si="116"/>
        <v>1</v>
      </c>
      <c r="AE349" s="53">
        <f t="shared" si="117"/>
        <v>0</v>
      </c>
      <c r="AF349" s="53">
        <f t="shared" si="118"/>
        <v>0</v>
      </c>
    </row>
    <row r="350" spans="1:32" s="6" customFormat="1" ht="15" x14ac:dyDescent="0.25">
      <c r="A350" s="1">
        <v>1</v>
      </c>
      <c r="B350" s="54">
        <v>7</v>
      </c>
      <c r="C350" s="105" t="s">
        <v>463</v>
      </c>
      <c r="D350" s="50">
        <v>59</v>
      </c>
      <c r="E350" s="68" t="s">
        <v>41</v>
      </c>
      <c r="F350" s="68" t="s">
        <v>128</v>
      </c>
      <c r="G350" s="89">
        <v>61</v>
      </c>
      <c r="H350" s="89">
        <v>62</v>
      </c>
      <c r="I350" s="63">
        <v>266.27</v>
      </c>
      <c r="J350" s="63">
        <v>265.89999999999998</v>
      </c>
      <c r="K350" s="63">
        <v>265.12</v>
      </c>
      <c r="L350" s="63">
        <v>264.75</v>
      </c>
      <c r="M350" s="88">
        <v>61.23</v>
      </c>
      <c r="N350" s="52">
        <v>150</v>
      </c>
      <c r="O350" s="52">
        <f t="shared" si="169"/>
        <v>1.1499999999999773</v>
      </c>
      <c r="P350" s="52">
        <f t="shared" si="170"/>
        <v>1.1499999999999773</v>
      </c>
      <c r="Q350" s="51">
        <f t="shared" si="171"/>
        <v>0.75</v>
      </c>
      <c r="R350" s="51">
        <f t="shared" si="172"/>
        <v>14.991400125</v>
      </c>
      <c r="S350" s="51">
        <f t="shared" si="173"/>
        <v>52.810874999998958</v>
      </c>
      <c r="T350" s="51">
        <f t="shared" si="174"/>
        <v>0</v>
      </c>
      <c r="U350" s="51">
        <f t="shared" si="175"/>
        <v>0</v>
      </c>
      <c r="V350" s="51">
        <f t="shared" si="176"/>
        <v>0</v>
      </c>
      <c r="W350" s="51">
        <f t="shared" si="177"/>
        <v>51.729400124998961</v>
      </c>
      <c r="X350" s="55">
        <f t="shared" si="182"/>
        <v>0</v>
      </c>
      <c r="Y350" s="55">
        <f t="shared" si="178"/>
        <v>0</v>
      </c>
      <c r="Z350" s="55">
        <f t="shared" si="179"/>
        <v>0</v>
      </c>
      <c r="AA350" s="51">
        <f t="shared" si="180"/>
        <v>76.537499999999994</v>
      </c>
      <c r="AB350" s="56" t="s">
        <v>226</v>
      </c>
      <c r="AC350" s="51">
        <f t="shared" si="181"/>
        <v>3.0615000000000001</v>
      </c>
      <c r="AD350" s="53">
        <f t="shared" si="116"/>
        <v>0</v>
      </c>
      <c r="AE350" s="53">
        <f t="shared" si="117"/>
        <v>0</v>
      </c>
      <c r="AF350" s="53">
        <f t="shared" si="118"/>
        <v>1</v>
      </c>
    </row>
    <row r="351" spans="1:32" s="6" customFormat="1" ht="15" x14ac:dyDescent="0.25">
      <c r="A351" s="1">
        <v>1</v>
      </c>
      <c r="B351" s="54">
        <v>7</v>
      </c>
      <c r="C351" s="105" t="s">
        <v>463</v>
      </c>
      <c r="D351" s="50">
        <v>60</v>
      </c>
      <c r="E351" s="68" t="s">
        <v>128</v>
      </c>
      <c r="F351" s="68" t="s">
        <v>128</v>
      </c>
      <c r="G351" s="89">
        <v>62</v>
      </c>
      <c r="H351" s="89">
        <v>63</v>
      </c>
      <c r="I351" s="63">
        <v>265.89999999999998</v>
      </c>
      <c r="J351" s="63">
        <v>265.23</v>
      </c>
      <c r="K351" s="63">
        <v>264.75</v>
      </c>
      <c r="L351" s="63">
        <v>264.08</v>
      </c>
      <c r="M351" s="88">
        <v>60.99</v>
      </c>
      <c r="N351" s="52">
        <v>150</v>
      </c>
      <c r="O351" s="52">
        <f t="shared" si="169"/>
        <v>1.1499999999999773</v>
      </c>
      <c r="P351" s="52">
        <f t="shared" si="170"/>
        <v>1.1500000000000057</v>
      </c>
      <c r="Q351" s="51">
        <f t="shared" si="171"/>
        <v>0.75</v>
      </c>
      <c r="R351" s="51">
        <f t="shared" si="172"/>
        <v>14.932639125000001</v>
      </c>
      <c r="S351" s="51">
        <f t="shared" si="173"/>
        <v>52.603875000000258</v>
      </c>
      <c r="T351" s="51">
        <f t="shared" si="174"/>
        <v>0</v>
      </c>
      <c r="U351" s="51">
        <f t="shared" si="175"/>
        <v>0</v>
      </c>
      <c r="V351" s="51">
        <f t="shared" si="176"/>
        <v>0</v>
      </c>
      <c r="W351" s="51">
        <f t="shared" si="177"/>
        <v>51.526639125000258</v>
      </c>
      <c r="X351" s="55">
        <f t="shared" si="182"/>
        <v>0</v>
      </c>
      <c r="Y351" s="55">
        <f t="shared" si="178"/>
        <v>0</v>
      </c>
      <c r="Z351" s="55">
        <f t="shared" si="179"/>
        <v>0</v>
      </c>
      <c r="AA351" s="51">
        <f t="shared" si="180"/>
        <v>76.237499999999997</v>
      </c>
      <c r="AB351" s="56" t="s">
        <v>226</v>
      </c>
      <c r="AC351" s="51">
        <f t="shared" si="181"/>
        <v>3.0495000000000001</v>
      </c>
      <c r="AD351" s="53">
        <f t="shared" si="116"/>
        <v>1</v>
      </c>
      <c r="AE351" s="53">
        <f t="shared" si="117"/>
        <v>0</v>
      </c>
      <c r="AF351" s="53">
        <f t="shared" si="118"/>
        <v>0</v>
      </c>
    </row>
    <row r="352" spans="1:32" s="6" customFormat="1" ht="15" x14ac:dyDescent="0.25">
      <c r="A352" s="1">
        <v>1</v>
      </c>
      <c r="B352" s="54">
        <v>7</v>
      </c>
      <c r="C352" s="105" t="s">
        <v>463</v>
      </c>
      <c r="D352" s="50">
        <v>61</v>
      </c>
      <c r="E352" s="68" t="s">
        <v>128</v>
      </c>
      <c r="F352" s="68" t="s">
        <v>21</v>
      </c>
      <c r="G352" s="89">
        <v>63</v>
      </c>
      <c r="H352" s="89">
        <v>64</v>
      </c>
      <c r="I352" s="63">
        <v>265.23</v>
      </c>
      <c r="J352" s="63">
        <v>264.745</v>
      </c>
      <c r="K352" s="63">
        <v>264.08</v>
      </c>
      <c r="L352" s="63">
        <v>263.59500000000003</v>
      </c>
      <c r="M352" s="88">
        <v>82.47</v>
      </c>
      <c r="N352" s="52">
        <v>150</v>
      </c>
      <c r="O352" s="52">
        <f t="shared" si="169"/>
        <v>1.1500000000000341</v>
      </c>
      <c r="P352" s="52">
        <f t="shared" si="170"/>
        <v>1.1500000000000057</v>
      </c>
      <c r="Q352" s="51">
        <f t="shared" si="171"/>
        <v>0.75</v>
      </c>
      <c r="R352" s="51">
        <f t="shared" si="172"/>
        <v>20.191748624999999</v>
      </c>
      <c r="S352" s="51">
        <f t="shared" si="173"/>
        <v>71.130375000000356</v>
      </c>
      <c r="T352" s="51">
        <f t="shared" si="174"/>
        <v>0</v>
      </c>
      <c r="U352" s="51">
        <f t="shared" si="175"/>
        <v>0</v>
      </c>
      <c r="V352" s="51">
        <f t="shared" si="176"/>
        <v>0</v>
      </c>
      <c r="W352" s="51">
        <f t="shared" si="177"/>
        <v>69.673748625000357</v>
      </c>
      <c r="X352" s="55">
        <f t="shared" si="182"/>
        <v>0</v>
      </c>
      <c r="Y352" s="55">
        <f t="shared" si="178"/>
        <v>0</v>
      </c>
      <c r="Z352" s="55">
        <f t="shared" si="179"/>
        <v>0</v>
      </c>
      <c r="AA352" s="51">
        <f t="shared" si="180"/>
        <v>103.08750000000001</v>
      </c>
      <c r="AB352" s="56" t="s">
        <v>226</v>
      </c>
      <c r="AC352" s="51">
        <f t="shared" si="181"/>
        <v>4.1234999999999999</v>
      </c>
      <c r="AD352" s="53">
        <f t="shared" ref="AD352:AD409" si="183">IF($E352="PV",1,0)+IF($E352="PI",1,0)</f>
        <v>1</v>
      </c>
      <c r="AE352" s="53">
        <f t="shared" ref="AE352:AE409" si="184">IF($E352=$AE$10,1,0)</f>
        <v>0</v>
      </c>
      <c r="AF352" s="53">
        <f t="shared" ref="AF352:AF409" si="185">IF($E352=$AF$10,1,0)</f>
        <v>0</v>
      </c>
    </row>
    <row r="353" spans="1:32" s="6" customFormat="1" ht="15" x14ac:dyDescent="0.25">
      <c r="A353" s="1">
        <v>1</v>
      </c>
      <c r="B353" s="54">
        <v>7</v>
      </c>
      <c r="C353" s="105" t="s">
        <v>464</v>
      </c>
      <c r="D353" s="50">
        <v>327</v>
      </c>
      <c r="E353" s="68" t="s">
        <v>128</v>
      </c>
      <c r="F353" s="68" t="s">
        <v>21</v>
      </c>
      <c r="G353" s="89">
        <v>102</v>
      </c>
      <c r="H353" s="89">
        <v>64</v>
      </c>
      <c r="I353" s="63">
        <v>265.89999999999998</v>
      </c>
      <c r="J353" s="63">
        <v>264.745</v>
      </c>
      <c r="K353" s="63">
        <v>264.75</v>
      </c>
      <c r="L353" s="63">
        <v>263.59500000000003</v>
      </c>
      <c r="M353" s="88">
        <v>68.790000000000006</v>
      </c>
      <c r="N353" s="52">
        <v>150</v>
      </c>
      <c r="O353" s="52">
        <f t="shared" si="169"/>
        <v>1.1499999999999773</v>
      </c>
      <c r="P353" s="52">
        <f t="shared" si="170"/>
        <v>1.1499999999999773</v>
      </c>
      <c r="Q353" s="51">
        <f t="shared" si="171"/>
        <v>0.75</v>
      </c>
      <c r="R353" s="51">
        <f t="shared" si="172"/>
        <v>16.842371624999998</v>
      </c>
      <c r="S353" s="51">
        <f t="shared" si="173"/>
        <v>59.331374999998829</v>
      </c>
      <c r="T353" s="51">
        <f t="shared" si="174"/>
        <v>0</v>
      </c>
      <c r="U353" s="51">
        <f t="shared" si="175"/>
        <v>0</v>
      </c>
      <c r="V353" s="51">
        <f t="shared" si="176"/>
        <v>0</v>
      </c>
      <c r="W353" s="51">
        <f t="shared" si="177"/>
        <v>58.116371624998827</v>
      </c>
      <c r="X353" s="55">
        <f t="shared" si="182"/>
        <v>0</v>
      </c>
      <c r="Y353" s="55">
        <f t="shared" si="178"/>
        <v>0</v>
      </c>
      <c r="Z353" s="55">
        <f t="shared" si="179"/>
        <v>0</v>
      </c>
      <c r="AA353" s="51">
        <f t="shared" si="180"/>
        <v>85.987500000000011</v>
      </c>
      <c r="AB353" s="56" t="s">
        <v>226</v>
      </c>
      <c r="AC353" s="51">
        <f t="shared" si="181"/>
        <v>3.4395000000000007</v>
      </c>
      <c r="AD353" s="53">
        <f t="shared" si="183"/>
        <v>1</v>
      </c>
      <c r="AE353" s="53">
        <f t="shared" si="184"/>
        <v>0</v>
      </c>
      <c r="AF353" s="53">
        <f t="shared" si="185"/>
        <v>0</v>
      </c>
    </row>
    <row r="354" spans="1:32" s="6" customFormat="1" ht="15" x14ac:dyDescent="0.25">
      <c r="A354" s="1">
        <v>1</v>
      </c>
      <c r="B354" s="54">
        <v>7</v>
      </c>
      <c r="C354" s="105" t="s">
        <v>464</v>
      </c>
      <c r="D354" s="50">
        <v>325</v>
      </c>
      <c r="E354" s="68" t="s">
        <v>21</v>
      </c>
      <c r="F354" s="68" t="s">
        <v>21</v>
      </c>
      <c r="G354" s="89">
        <v>64</v>
      </c>
      <c r="H354" s="89" t="s">
        <v>465</v>
      </c>
      <c r="I354" s="63">
        <v>264.745</v>
      </c>
      <c r="J354" s="63">
        <v>264.625</v>
      </c>
      <c r="K354" s="63">
        <v>263.59500000000003</v>
      </c>
      <c r="L354" s="63">
        <v>262.79300000000001</v>
      </c>
      <c r="M354" s="88">
        <v>13.97</v>
      </c>
      <c r="N354" s="52">
        <v>150</v>
      </c>
      <c r="O354" s="52">
        <f t="shared" si="169"/>
        <v>1.1499999999999773</v>
      </c>
      <c r="P354" s="52">
        <f t="shared" si="170"/>
        <v>1.4909999999999854</v>
      </c>
      <c r="Q354" s="51">
        <f t="shared" si="171"/>
        <v>0.75</v>
      </c>
      <c r="R354" s="51">
        <f t="shared" si="172"/>
        <v>3.4203798750000001</v>
      </c>
      <c r="S354" s="51">
        <f t="shared" si="173"/>
        <v>15.621952499999848</v>
      </c>
      <c r="T354" s="51">
        <f t="shared" si="174"/>
        <v>0</v>
      </c>
      <c r="U354" s="51">
        <f t="shared" si="175"/>
        <v>0</v>
      </c>
      <c r="V354" s="51">
        <f t="shared" si="176"/>
        <v>0</v>
      </c>
      <c r="W354" s="51">
        <f t="shared" si="177"/>
        <v>15.375207374999848</v>
      </c>
      <c r="X354" s="55">
        <f t="shared" si="182"/>
        <v>41.658539999999597</v>
      </c>
      <c r="Y354" s="55">
        <f t="shared" si="178"/>
        <v>0</v>
      </c>
      <c r="Z354" s="55">
        <f t="shared" si="179"/>
        <v>0</v>
      </c>
      <c r="AA354" s="51">
        <f t="shared" si="180"/>
        <v>17.462500000000002</v>
      </c>
      <c r="AB354" s="56" t="s">
        <v>226</v>
      </c>
      <c r="AC354" s="51">
        <f t="shared" si="181"/>
        <v>0.69850000000000012</v>
      </c>
      <c r="AD354" s="53">
        <f t="shared" si="183"/>
        <v>1</v>
      </c>
      <c r="AE354" s="53">
        <f t="shared" si="184"/>
        <v>0</v>
      </c>
      <c r="AF354" s="53">
        <f t="shared" si="185"/>
        <v>0</v>
      </c>
    </row>
    <row r="355" spans="1:32" s="6" customFormat="1" ht="15" x14ac:dyDescent="0.25">
      <c r="A355" s="1">
        <v>1</v>
      </c>
      <c r="B355" s="54">
        <v>7</v>
      </c>
      <c r="C355" s="105" t="s">
        <v>464</v>
      </c>
      <c r="D355" s="50">
        <v>326</v>
      </c>
      <c r="E355" s="68" t="s">
        <v>21</v>
      </c>
      <c r="F355" s="68" t="s">
        <v>128</v>
      </c>
      <c r="G355" s="89" t="s">
        <v>465</v>
      </c>
      <c r="H355" s="89">
        <v>65</v>
      </c>
      <c r="I355" s="63">
        <v>264.625</v>
      </c>
      <c r="J355" s="63">
        <v>264.05099999999999</v>
      </c>
      <c r="K355" s="63">
        <v>262.79300000000001</v>
      </c>
      <c r="L355" s="63">
        <v>262.47500000000002</v>
      </c>
      <c r="M355" s="88">
        <v>63.58</v>
      </c>
      <c r="N355" s="52">
        <v>150</v>
      </c>
      <c r="O355" s="52">
        <f t="shared" si="169"/>
        <v>1.8319999999999936</v>
      </c>
      <c r="P355" s="52">
        <f t="shared" si="170"/>
        <v>1.7039999999999793</v>
      </c>
      <c r="Q355" s="51">
        <f t="shared" si="171"/>
        <v>0.85</v>
      </c>
      <c r="R355" s="51">
        <f t="shared" si="172"/>
        <v>17.79206825</v>
      </c>
      <c r="S355" s="51">
        <f t="shared" si="173"/>
        <v>81.064499999999995</v>
      </c>
      <c r="T355" s="51">
        <f t="shared" si="174"/>
        <v>11.024771999998881</v>
      </c>
      <c r="U355" s="51">
        <f t="shared" si="175"/>
        <v>0</v>
      </c>
      <c r="V355" s="51">
        <f t="shared" si="176"/>
        <v>0</v>
      </c>
      <c r="W355" s="51">
        <f t="shared" si="177"/>
        <v>90.966290249998877</v>
      </c>
      <c r="X355" s="55">
        <f t="shared" si="182"/>
        <v>0</v>
      </c>
      <c r="Y355" s="55">
        <f t="shared" si="178"/>
        <v>216.68063999999737</v>
      </c>
      <c r="Z355" s="55">
        <f t="shared" si="179"/>
        <v>0</v>
      </c>
      <c r="AA355" s="51">
        <f t="shared" si="180"/>
        <v>85.832999999999998</v>
      </c>
      <c r="AB355" s="56" t="s">
        <v>226</v>
      </c>
      <c r="AC355" s="51">
        <f t="shared" si="181"/>
        <v>3.1790000000000003</v>
      </c>
      <c r="AD355" s="53">
        <f t="shared" si="183"/>
        <v>1</v>
      </c>
      <c r="AE355" s="53">
        <f t="shared" si="184"/>
        <v>0</v>
      </c>
      <c r="AF355" s="53">
        <f t="shared" si="185"/>
        <v>0</v>
      </c>
    </row>
    <row r="356" spans="1:32" s="6" customFormat="1" ht="15" x14ac:dyDescent="0.25">
      <c r="A356" s="1">
        <v>1</v>
      </c>
      <c r="B356" s="54">
        <v>7</v>
      </c>
      <c r="C356" s="105" t="s">
        <v>466</v>
      </c>
      <c r="D356" s="50">
        <v>328</v>
      </c>
      <c r="E356" s="68" t="s">
        <v>41</v>
      </c>
      <c r="F356" s="68" t="s">
        <v>128</v>
      </c>
      <c r="G356" s="89">
        <v>323</v>
      </c>
      <c r="H356" s="89">
        <v>324</v>
      </c>
      <c r="I356" s="63">
        <v>264.60000000000002</v>
      </c>
      <c r="J356" s="63">
        <v>264.05</v>
      </c>
      <c r="K356" s="63">
        <v>263.45</v>
      </c>
      <c r="L356" s="63">
        <v>262.89999999999998</v>
      </c>
      <c r="M356" s="88">
        <v>41.42</v>
      </c>
      <c r="N356" s="52">
        <v>150</v>
      </c>
      <c r="O356" s="52">
        <f t="shared" si="169"/>
        <v>1.1500000000000341</v>
      </c>
      <c r="P356" s="52">
        <f t="shared" si="170"/>
        <v>1.1500000000000341</v>
      </c>
      <c r="Q356" s="51">
        <f t="shared" si="171"/>
        <v>0.75</v>
      </c>
      <c r="R356" s="51">
        <f t="shared" si="172"/>
        <v>10.141169250000001</v>
      </c>
      <c r="S356" s="51">
        <f t="shared" si="173"/>
        <v>35.724750000001059</v>
      </c>
      <c r="T356" s="51">
        <f t="shared" si="174"/>
        <v>0</v>
      </c>
      <c r="U356" s="51">
        <f t="shared" si="175"/>
        <v>0</v>
      </c>
      <c r="V356" s="51">
        <f t="shared" si="176"/>
        <v>0</v>
      </c>
      <c r="W356" s="51">
        <f t="shared" si="177"/>
        <v>34.99316925000106</v>
      </c>
      <c r="X356" s="55">
        <f t="shared" si="182"/>
        <v>0</v>
      </c>
      <c r="Y356" s="55">
        <f t="shared" si="178"/>
        <v>0</v>
      </c>
      <c r="Z356" s="55">
        <f t="shared" si="179"/>
        <v>0</v>
      </c>
      <c r="AA356" s="51">
        <f t="shared" si="180"/>
        <v>51.775000000000006</v>
      </c>
      <c r="AB356" s="56" t="s">
        <v>226</v>
      </c>
      <c r="AC356" s="51">
        <f t="shared" si="181"/>
        <v>2.0710000000000002</v>
      </c>
      <c r="AD356" s="53">
        <f t="shared" si="183"/>
        <v>0</v>
      </c>
      <c r="AE356" s="53">
        <f t="shared" si="184"/>
        <v>0</v>
      </c>
      <c r="AF356" s="53">
        <f t="shared" si="185"/>
        <v>1</v>
      </c>
    </row>
    <row r="357" spans="1:32" s="6" customFormat="1" ht="15" x14ac:dyDescent="0.25">
      <c r="A357" s="1">
        <v>1</v>
      </c>
      <c r="B357" s="54">
        <v>7</v>
      </c>
      <c r="C357" s="105" t="s">
        <v>466</v>
      </c>
      <c r="D357" s="50">
        <v>329</v>
      </c>
      <c r="E357" s="68" t="s">
        <v>128</v>
      </c>
      <c r="F357" s="68" t="s">
        <v>21</v>
      </c>
      <c r="G357" s="89">
        <v>324</v>
      </c>
      <c r="H357" s="89" t="s">
        <v>465</v>
      </c>
      <c r="I357" s="63">
        <v>264.05</v>
      </c>
      <c r="J357" s="63">
        <v>264.625</v>
      </c>
      <c r="K357" s="63">
        <v>262.89999999999998</v>
      </c>
      <c r="L357" s="63">
        <v>263.47500000000002</v>
      </c>
      <c r="M357" s="88">
        <v>21.35</v>
      </c>
      <c r="N357" s="52">
        <v>150</v>
      </c>
      <c r="O357" s="52">
        <f t="shared" si="169"/>
        <v>1.2500000000000342</v>
      </c>
      <c r="P357" s="52">
        <f t="shared" si="170"/>
        <v>1.2500000000000058</v>
      </c>
      <c r="Q357" s="51">
        <f t="shared" si="171"/>
        <v>0.75</v>
      </c>
      <c r="R357" s="51">
        <f t="shared" si="172"/>
        <v>5.2272806250000006</v>
      </c>
      <c r="S357" s="51">
        <f t="shared" si="173"/>
        <v>20.015625000000096</v>
      </c>
      <c r="T357" s="51">
        <f t="shared" si="174"/>
        <v>0</v>
      </c>
      <c r="U357" s="51">
        <f t="shared" si="175"/>
        <v>0</v>
      </c>
      <c r="V357" s="51">
        <f t="shared" si="176"/>
        <v>0</v>
      </c>
      <c r="W357" s="51">
        <f t="shared" si="177"/>
        <v>19.638530625000097</v>
      </c>
      <c r="X357" s="55">
        <f t="shared" si="182"/>
        <v>53.375000000000249</v>
      </c>
      <c r="Y357" s="55">
        <f t="shared" si="178"/>
        <v>0</v>
      </c>
      <c r="Z357" s="55">
        <f t="shared" si="179"/>
        <v>0</v>
      </c>
      <c r="AA357" s="51">
        <f t="shared" si="180"/>
        <v>26.6875</v>
      </c>
      <c r="AB357" s="56" t="s">
        <v>129</v>
      </c>
      <c r="AC357" s="51">
        <f t="shared" si="181"/>
        <v>1.0675000000000001</v>
      </c>
      <c r="AD357" s="53">
        <f t="shared" si="183"/>
        <v>1</v>
      </c>
      <c r="AE357" s="53">
        <f t="shared" si="184"/>
        <v>0</v>
      </c>
      <c r="AF357" s="53">
        <f t="shared" si="185"/>
        <v>0</v>
      </c>
    </row>
    <row r="358" spans="1:32" s="6" customFormat="1" ht="15" x14ac:dyDescent="0.25">
      <c r="A358" s="1">
        <v>1</v>
      </c>
      <c r="B358" s="54">
        <v>7</v>
      </c>
      <c r="C358" s="105" t="s">
        <v>466</v>
      </c>
      <c r="D358" s="50">
        <v>330</v>
      </c>
      <c r="E358" s="68" t="s">
        <v>128</v>
      </c>
      <c r="F358" s="68" t="s">
        <v>128</v>
      </c>
      <c r="G358" s="89">
        <v>325</v>
      </c>
      <c r="H358" s="89">
        <v>326</v>
      </c>
      <c r="I358" s="63">
        <v>264.60000000000002</v>
      </c>
      <c r="J358" s="63">
        <v>264.60000000000002</v>
      </c>
      <c r="K358" s="63">
        <v>263.45</v>
      </c>
      <c r="L358" s="63">
        <v>263.286</v>
      </c>
      <c r="M358" s="88">
        <v>32.82</v>
      </c>
      <c r="N358" s="52">
        <v>150</v>
      </c>
      <c r="O358" s="52">
        <f t="shared" si="169"/>
        <v>1.2500000000000342</v>
      </c>
      <c r="P358" s="52">
        <f t="shared" si="170"/>
        <v>1.3320000000000278</v>
      </c>
      <c r="Q358" s="51">
        <f t="shared" si="171"/>
        <v>0.75</v>
      </c>
      <c r="R358" s="51">
        <f t="shared" si="172"/>
        <v>8.035566750000001</v>
      </c>
      <c r="S358" s="51">
        <f t="shared" si="173"/>
        <v>32.787180000000689</v>
      </c>
      <c r="T358" s="51">
        <f t="shared" si="174"/>
        <v>0</v>
      </c>
      <c r="U358" s="51">
        <f t="shared" si="175"/>
        <v>0</v>
      </c>
      <c r="V358" s="51">
        <f t="shared" si="176"/>
        <v>0</v>
      </c>
      <c r="W358" s="51">
        <f t="shared" si="177"/>
        <v>32.207496750000686</v>
      </c>
      <c r="X358" s="55">
        <f t="shared" si="182"/>
        <v>87.432480000001831</v>
      </c>
      <c r="Y358" s="55">
        <f t="shared" si="178"/>
        <v>0</v>
      </c>
      <c r="Z358" s="55">
        <f t="shared" si="179"/>
        <v>0</v>
      </c>
      <c r="AA358" s="51">
        <f t="shared" si="180"/>
        <v>41.024999999999999</v>
      </c>
      <c r="AB358" s="56" t="s">
        <v>129</v>
      </c>
      <c r="AC358" s="51">
        <f t="shared" si="181"/>
        <v>1.641</v>
      </c>
      <c r="AD358" s="53">
        <f t="shared" si="183"/>
        <v>1</v>
      </c>
      <c r="AE358" s="53">
        <f t="shared" si="184"/>
        <v>0</v>
      </c>
      <c r="AF358" s="53">
        <f t="shared" si="185"/>
        <v>0</v>
      </c>
    </row>
    <row r="359" spans="1:32" s="6" customFormat="1" ht="15" x14ac:dyDescent="0.25">
      <c r="A359" s="1">
        <v>1</v>
      </c>
      <c r="B359" s="54">
        <v>7</v>
      </c>
      <c r="C359" s="105" t="s">
        <v>466</v>
      </c>
      <c r="D359" s="50">
        <v>331</v>
      </c>
      <c r="E359" s="68" t="s">
        <v>128</v>
      </c>
      <c r="F359" s="68" t="s">
        <v>21</v>
      </c>
      <c r="G359" s="89">
        <v>326</v>
      </c>
      <c r="H359" s="89">
        <v>91</v>
      </c>
      <c r="I359" s="63">
        <v>264.60000000000002</v>
      </c>
      <c r="J359" s="63">
        <v>264.77199999999999</v>
      </c>
      <c r="K359" s="63">
        <v>263.286</v>
      </c>
      <c r="L359" s="63">
        <v>263.62200000000001</v>
      </c>
      <c r="M359" s="88">
        <v>32.299999999999997</v>
      </c>
      <c r="N359" s="52">
        <v>150</v>
      </c>
      <c r="O359" s="52">
        <f t="shared" si="169"/>
        <v>1.4140000000000215</v>
      </c>
      <c r="P359" s="52">
        <f t="shared" si="170"/>
        <v>1.3319999999999994</v>
      </c>
      <c r="Q359" s="51">
        <f t="shared" si="171"/>
        <v>0.75</v>
      </c>
      <c r="R359" s="51">
        <f t="shared" si="172"/>
        <v>7.9082512499999993</v>
      </c>
      <c r="S359" s="51">
        <f t="shared" si="173"/>
        <v>32.267699999999984</v>
      </c>
      <c r="T359" s="51">
        <f t="shared" si="174"/>
        <v>0</v>
      </c>
      <c r="U359" s="51">
        <f t="shared" si="175"/>
        <v>0</v>
      </c>
      <c r="V359" s="51">
        <f t="shared" si="176"/>
        <v>0</v>
      </c>
      <c r="W359" s="51">
        <f t="shared" si="177"/>
        <v>31.697201249999985</v>
      </c>
      <c r="X359" s="55">
        <f t="shared" si="182"/>
        <v>86.047199999999961</v>
      </c>
      <c r="Y359" s="55">
        <f t="shared" si="178"/>
        <v>0</v>
      </c>
      <c r="Z359" s="55">
        <f t="shared" si="179"/>
        <v>0</v>
      </c>
      <c r="AA359" s="51">
        <f t="shared" si="180"/>
        <v>40.375</v>
      </c>
      <c r="AB359" s="56" t="s">
        <v>129</v>
      </c>
      <c r="AC359" s="51">
        <f t="shared" si="181"/>
        <v>1.615</v>
      </c>
      <c r="AD359" s="53">
        <f t="shared" si="183"/>
        <v>1</v>
      </c>
      <c r="AE359" s="53">
        <f t="shared" si="184"/>
        <v>0</v>
      </c>
      <c r="AF359" s="53">
        <f t="shared" si="185"/>
        <v>0</v>
      </c>
    </row>
    <row r="360" spans="1:32" s="6" customFormat="1" ht="15" x14ac:dyDescent="0.25">
      <c r="A360" s="1">
        <v>1</v>
      </c>
      <c r="B360" s="54">
        <v>7</v>
      </c>
      <c r="C360" s="105" t="s">
        <v>467</v>
      </c>
      <c r="D360" s="50" t="s">
        <v>468</v>
      </c>
      <c r="E360" s="68" t="s">
        <v>41</v>
      </c>
      <c r="F360" s="68" t="s">
        <v>21</v>
      </c>
      <c r="G360" s="89">
        <v>317</v>
      </c>
      <c r="H360" s="89">
        <v>91</v>
      </c>
      <c r="I360" s="63">
        <v>265.60000000000002</v>
      </c>
      <c r="J360" s="63">
        <v>264.77199999999999</v>
      </c>
      <c r="K360" s="63">
        <v>264.45</v>
      </c>
      <c r="L360" s="63">
        <v>263.19400000000002</v>
      </c>
      <c r="M360" s="88">
        <v>52.28</v>
      </c>
      <c r="N360" s="52">
        <v>150</v>
      </c>
      <c r="O360" s="52">
        <f t="shared" si="169"/>
        <v>1.1500000000000341</v>
      </c>
      <c r="P360" s="52">
        <f t="shared" si="170"/>
        <v>1.3640000000000043</v>
      </c>
      <c r="Q360" s="51">
        <f t="shared" si="171"/>
        <v>0.75</v>
      </c>
      <c r="R360" s="51">
        <f t="shared" si="172"/>
        <v>12.8001045</v>
      </c>
      <c r="S360" s="51">
        <f t="shared" si="173"/>
        <v>53.482440000000167</v>
      </c>
      <c r="T360" s="51">
        <f t="shared" si="174"/>
        <v>0</v>
      </c>
      <c r="U360" s="51">
        <f t="shared" si="175"/>
        <v>0</v>
      </c>
      <c r="V360" s="51">
        <f t="shared" si="176"/>
        <v>0</v>
      </c>
      <c r="W360" s="51">
        <f t="shared" si="177"/>
        <v>52.559044500000169</v>
      </c>
      <c r="X360" s="55">
        <f t="shared" si="182"/>
        <v>142.61984000000047</v>
      </c>
      <c r="Y360" s="55">
        <f t="shared" si="178"/>
        <v>0</v>
      </c>
      <c r="Z360" s="55">
        <f t="shared" si="179"/>
        <v>0</v>
      </c>
      <c r="AA360" s="51">
        <f t="shared" si="180"/>
        <v>65.349999999999994</v>
      </c>
      <c r="AB360" s="56" t="s">
        <v>226</v>
      </c>
      <c r="AC360" s="51">
        <f t="shared" si="181"/>
        <v>2.6140000000000003</v>
      </c>
      <c r="AD360" s="53">
        <f t="shared" si="183"/>
        <v>0</v>
      </c>
      <c r="AE360" s="53">
        <f t="shared" si="184"/>
        <v>0</v>
      </c>
      <c r="AF360" s="53">
        <f t="shared" si="185"/>
        <v>1</v>
      </c>
    </row>
    <row r="361" spans="1:32" s="6" customFormat="1" ht="15" x14ac:dyDescent="0.25">
      <c r="A361" s="1">
        <v>1</v>
      </c>
      <c r="B361" s="54">
        <v>7</v>
      </c>
      <c r="C361" s="105" t="s">
        <v>467</v>
      </c>
      <c r="D361" s="50" t="s">
        <v>469</v>
      </c>
      <c r="E361" s="68" t="s">
        <v>21</v>
      </c>
      <c r="F361" s="68" t="s">
        <v>21</v>
      </c>
      <c r="G361" s="89">
        <v>91</v>
      </c>
      <c r="H361" s="89">
        <v>67</v>
      </c>
      <c r="I361" s="63">
        <v>264.77199999999999</v>
      </c>
      <c r="J361" s="63">
        <v>263.53399999999999</v>
      </c>
      <c r="K361" s="63">
        <v>263.19400000000002</v>
      </c>
      <c r="L361" s="63">
        <v>261.77499999999998</v>
      </c>
      <c r="M361" s="88">
        <v>51.94</v>
      </c>
      <c r="N361" s="52">
        <v>150</v>
      </c>
      <c r="O361" s="52">
        <f t="shared" si="169"/>
        <v>1.5779999999999745</v>
      </c>
      <c r="P361" s="52">
        <f t="shared" si="170"/>
        <v>1.6684999999999945</v>
      </c>
      <c r="Q361" s="51">
        <f t="shared" si="171"/>
        <v>0.85</v>
      </c>
      <c r="R361" s="51">
        <f t="shared" si="172"/>
        <v>14.534759749999997</v>
      </c>
      <c r="S361" s="51">
        <f t="shared" si="173"/>
        <v>66.223499999999987</v>
      </c>
      <c r="T361" s="51">
        <f t="shared" si="174"/>
        <v>7.4391064999997587</v>
      </c>
      <c r="U361" s="51">
        <f t="shared" si="175"/>
        <v>0</v>
      </c>
      <c r="V361" s="51">
        <f t="shared" si="176"/>
        <v>0</v>
      </c>
      <c r="W361" s="51">
        <f t="shared" si="177"/>
        <v>72.745216249999743</v>
      </c>
      <c r="X361" s="55">
        <f t="shared" si="182"/>
        <v>0</v>
      </c>
      <c r="Y361" s="55">
        <f t="shared" si="178"/>
        <v>173.32377999999943</v>
      </c>
      <c r="Z361" s="55">
        <f t="shared" si="179"/>
        <v>0</v>
      </c>
      <c r="AA361" s="51">
        <f t="shared" si="180"/>
        <v>70.119</v>
      </c>
      <c r="AB361" s="56" t="s">
        <v>226</v>
      </c>
      <c r="AC361" s="51">
        <f t="shared" si="181"/>
        <v>2.597</v>
      </c>
      <c r="AD361" s="53">
        <f t="shared" si="183"/>
        <v>1</v>
      </c>
      <c r="AE361" s="53">
        <f t="shared" si="184"/>
        <v>0</v>
      </c>
      <c r="AF361" s="53">
        <f t="shared" si="185"/>
        <v>0</v>
      </c>
    </row>
    <row r="362" spans="1:32" s="6" customFormat="1" ht="15" x14ac:dyDescent="0.25">
      <c r="A362" s="1">
        <v>1</v>
      </c>
      <c r="B362" s="54">
        <v>7</v>
      </c>
      <c r="C362" s="105" t="s">
        <v>470</v>
      </c>
      <c r="D362" s="50">
        <v>86</v>
      </c>
      <c r="E362" s="68" t="s">
        <v>128</v>
      </c>
      <c r="F362" s="68" t="s">
        <v>128</v>
      </c>
      <c r="G362" s="89">
        <v>88</v>
      </c>
      <c r="H362" s="89">
        <v>89</v>
      </c>
      <c r="I362" s="63">
        <v>266.39600000000002</v>
      </c>
      <c r="J362" s="63">
        <v>265.53699999999998</v>
      </c>
      <c r="K362" s="63">
        <v>265.16699999999997</v>
      </c>
      <c r="L362" s="63">
        <v>264.387</v>
      </c>
      <c r="M362" s="88">
        <v>68.95</v>
      </c>
      <c r="N362" s="52">
        <v>150</v>
      </c>
      <c r="O362" s="52">
        <f t="shared" si="169"/>
        <v>1.2290000000000418</v>
      </c>
      <c r="P362" s="52">
        <f t="shared" si="170"/>
        <v>1.1895000000000095</v>
      </c>
      <c r="Q362" s="51">
        <f t="shared" si="171"/>
        <v>0.75</v>
      </c>
      <c r="R362" s="51">
        <f t="shared" si="172"/>
        <v>16.881545625000001</v>
      </c>
      <c r="S362" s="51">
        <f t="shared" si="173"/>
        <v>61.5120187500005</v>
      </c>
      <c r="T362" s="51">
        <f t="shared" si="174"/>
        <v>0</v>
      </c>
      <c r="U362" s="51">
        <f t="shared" si="175"/>
        <v>0</v>
      </c>
      <c r="V362" s="51">
        <f t="shared" si="176"/>
        <v>0</v>
      </c>
      <c r="W362" s="51">
        <f t="shared" si="177"/>
        <v>60.294189375000499</v>
      </c>
      <c r="X362" s="55">
        <f t="shared" si="182"/>
        <v>0</v>
      </c>
      <c r="Y362" s="55">
        <f t="shared" si="178"/>
        <v>0</v>
      </c>
      <c r="Z362" s="55">
        <f t="shared" si="179"/>
        <v>0</v>
      </c>
      <c r="AA362" s="51">
        <f t="shared" si="180"/>
        <v>86.1875</v>
      </c>
      <c r="AB362" s="56" t="s">
        <v>226</v>
      </c>
      <c r="AC362" s="51">
        <f t="shared" si="181"/>
        <v>3.4475000000000002</v>
      </c>
      <c r="AD362" s="53">
        <f t="shared" si="183"/>
        <v>1</v>
      </c>
      <c r="AE362" s="53">
        <f t="shared" si="184"/>
        <v>0</v>
      </c>
      <c r="AF362" s="53">
        <f t="shared" si="185"/>
        <v>0</v>
      </c>
    </row>
    <row r="363" spans="1:32" s="6" customFormat="1" ht="15" x14ac:dyDescent="0.25">
      <c r="A363" s="1">
        <v>1</v>
      </c>
      <c r="B363" s="54">
        <v>7</v>
      </c>
      <c r="C363" s="105" t="s">
        <v>470</v>
      </c>
      <c r="D363" s="50">
        <v>87</v>
      </c>
      <c r="E363" s="68" t="s">
        <v>128</v>
      </c>
      <c r="F363" s="68" t="s">
        <v>128</v>
      </c>
      <c r="G363" s="89">
        <v>89</v>
      </c>
      <c r="H363" s="89">
        <v>90</v>
      </c>
      <c r="I363" s="63">
        <v>265.53699999999998</v>
      </c>
      <c r="J363" s="63">
        <v>264.65699999999998</v>
      </c>
      <c r="K363" s="63">
        <v>264.387</v>
      </c>
      <c r="L363" s="63">
        <v>263.50700000000001</v>
      </c>
      <c r="M363" s="88">
        <v>42.76</v>
      </c>
      <c r="N363" s="52">
        <v>150</v>
      </c>
      <c r="O363" s="52">
        <f t="shared" si="169"/>
        <v>1.1499999999999773</v>
      </c>
      <c r="P363" s="52">
        <f t="shared" si="170"/>
        <v>1.1499999999999773</v>
      </c>
      <c r="Q363" s="51">
        <f t="shared" si="171"/>
        <v>0.75</v>
      </c>
      <c r="R363" s="51">
        <f t="shared" si="172"/>
        <v>10.469251499999999</v>
      </c>
      <c r="S363" s="51">
        <f t="shared" si="173"/>
        <v>36.880499999999273</v>
      </c>
      <c r="T363" s="51">
        <f t="shared" si="174"/>
        <v>0</v>
      </c>
      <c r="U363" s="51">
        <f t="shared" si="175"/>
        <v>0</v>
      </c>
      <c r="V363" s="51">
        <f t="shared" si="176"/>
        <v>0</v>
      </c>
      <c r="W363" s="51">
        <f t="shared" si="177"/>
        <v>36.125251499999273</v>
      </c>
      <c r="X363" s="55">
        <f t="shared" si="182"/>
        <v>0</v>
      </c>
      <c r="Y363" s="55">
        <f t="shared" si="178"/>
        <v>0</v>
      </c>
      <c r="Z363" s="55">
        <f t="shared" si="179"/>
        <v>0</v>
      </c>
      <c r="AA363" s="51">
        <f t="shared" si="180"/>
        <v>53.449999999999996</v>
      </c>
      <c r="AB363" s="56" t="s">
        <v>226</v>
      </c>
      <c r="AC363" s="51">
        <f t="shared" si="181"/>
        <v>2.1379999999999999</v>
      </c>
      <c r="AD363" s="53">
        <f t="shared" si="183"/>
        <v>1</v>
      </c>
      <c r="AE363" s="53">
        <f t="shared" si="184"/>
        <v>0</v>
      </c>
      <c r="AF363" s="53">
        <f t="shared" si="185"/>
        <v>0</v>
      </c>
    </row>
    <row r="364" spans="1:32" s="6" customFormat="1" ht="15" x14ac:dyDescent="0.25">
      <c r="A364" s="1">
        <v>1</v>
      </c>
      <c r="B364" s="54">
        <v>7</v>
      </c>
      <c r="C364" s="105" t="s">
        <v>470</v>
      </c>
      <c r="D364" s="50">
        <v>88</v>
      </c>
      <c r="E364" s="68" t="s">
        <v>128</v>
      </c>
      <c r="F364" s="68" t="s">
        <v>21</v>
      </c>
      <c r="G364" s="89">
        <v>90</v>
      </c>
      <c r="H364" s="89">
        <v>68</v>
      </c>
      <c r="I364" s="63">
        <v>264.65699999999998</v>
      </c>
      <c r="J364" s="63">
        <v>263.024</v>
      </c>
      <c r="K364" s="63">
        <v>263.50700000000001</v>
      </c>
      <c r="L364" s="63">
        <v>261.87400000000002</v>
      </c>
      <c r="M364" s="88">
        <v>42.27</v>
      </c>
      <c r="N364" s="52">
        <v>150</v>
      </c>
      <c r="O364" s="52">
        <f t="shared" si="169"/>
        <v>1.1499999999999773</v>
      </c>
      <c r="P364" s="52">
        <f t="shared" si="170"/>
        <v>1.1499999999999773</v>
      </c>
      <c r="Q364" s="51">
        <f t="shared" si="171"/>
        <v>0.75</v>
      </c>
      <c r="R364" s="51">
        <f t="shared" si="172"/>
        <v>10.349281125000001</v>
      </c>
      <c r="S364" s="51">
        <f t="shared" si="173"/>
        <v>36.457874999999277</v>
      </c>
      <c r="T364" s="51">
        <f t="shared" si="174"/>
        <v>0</v>
      </c>
      <c r="U364" s="51">
        <f t="shared" si="175"/>
        <v>0</v>
      </c>
      <c r="V364" s="51">
        <f t="shared" si="176"/>
        <v>0</v>
      </c>
      <c r="W364" s="51">
        <f t="shared" si="177"/>
        <v>35.711281124999275</v>
      </c>
      <c r="X364" s="55">
        <f t="shared" si="182"/>
        <v>0</v>
      </c>
      <c r="Y364" s="55">
        <f t="shared" si="178"/>
        <v>0</v>
      </c>
      <c r="Z364" s="55">
        <f t="shared" si="179"/>
        <v>0</v>
      </c>
      <c r="AA364" s="51">
        <f t="shared" si="180"/>
        <v>52.837500000000006</v>
      </c>
      <c r="AB364" s="56" t="s">
        <v>226</v>
      </c>
      <c r="AC364" s="51">
        <f t="shared" si="181"/>
        <v>2.1135000000000002</v>
      </c>
      <c r="AD364" s="53">
        <f t="shared" si="183"/>
        <v>1</v>
      </c>
      <c r="AE364" s="53">
        <f t="shared" si="184"/>
        <v>0</v>
      </c>
      <c r="AF364" s="53">
        <f t="shared" si="185"/>
        <v>0</v>
      </c>
    </row>
    <row r="365" spans="1:32" s="6" customFormat="1" ht="15" x14ac:dyDescent="0.25">
      <c r="A365" s="1">
        <v>1</v>
      </c>
      <c r="B365" s="54">
        <v>7</v>
      </c>
      <c r="C365" s="105" t="s">
        <v>471</v>
      </c>
      <c r="D365" s="50">
        <v>70</v>
      </c>
      <c r="E365" s="68" t="s">
        <v>41</v>
      </c>
      <c r="F365" s="68" t="s">
        <v>128</v>
      </c>
      <c r="G365" s="89">
        <v>72</v>
      </c>
      <c r="H365" s="89">
        <v>73</v>
      </c>
      <c r="I365" s="63">
        <v>266.23700000000002</v>
      </c>
      <c r="J365" s="63">
        <v>265.38299999999998</v>
      </c>
      <c r="K365" s="63">
        <v>265.08699999999999</v>
      </c>
      <c r="L365" s="63">
        <v>264.233</v>
      </c>
      <c r="M365" s="88">
        <v>56.91</v>
      </c>
      <c r="N365" s="52">
        <v>150</v>
      </c>
      <c r="O365" s="52">
        <f t="shared" si="169"/>
        <v>1.1500000000000341</v>
      </c>
      <c r="P365" s="52">
        <f t="shared" si="170"/>
        <v>1.1500000000000057</v>
      </c>
      <c r="Q365" s="51">
        <f t="shared" si="171"/>
        <v>0.75</v>
      </c>
      <c r="R365" s="51">
        <f t="shared" si="172"/>
        <v>13.933702125</v>
      </c>
      <c r="S365" s="51">
        <f t="shared" si="173"/>
        <v>49.084875000000238</v>
      </c>
      <c r="T365" s="51">
        <f t="shared" si="174"/>
        <v>0</v>
      </c>
      <c r="U365" s="51">
        <f t="shared" si="175"/>
        <v>0</v>
      </c>
      <c r="V365" s="51">
        <f t="shared" si="176"/>
        <v>0</v>
      </c>
      <c r="W365" s="51">
        <f t="shared" si="177"/>
        <v>48.079702125000239</v>
      </c>
      <c r="X365" s="55">
        <f t="shared" si="182"/>
        <v>0</v>
      </c>
      <c r="Y365" s="55">
        <f t="shared" si="178"/>
        <v>0</v>
      </c>
      <c r="Z365" s="55">
        <f t="shared" si="179"/>
        <v>0</v>
      </c>
      <c r="AA365" s="51">
        <f t="shared" si="180"/>
        <v>71.137499999999989</v>
      </c>
      <c r="AB365" s="56" t="s">
        <v>226</v>
      </c>
      <c r="AC365" s="51">
        <f t="shared" si="181"/>
        <v>2.8454999999999999</v>
      </c>
      <c r="AD365" s="53">
        <f t="shared" si="183"/>
        <v>0</v>
      </c>
      <c r="AE365" s="53">
        <f t="shared" si="184"/>
        <v>0</v>
      </c>
      <c r="AF365" s="53">
        <f t="shared" si="185"/>
        <v>1</v>
      </c>
    </row>
    <row r="366" spans="1:32" s="6" customFormat="1" ht="15" x14ac:dyDescent="0.25">
      <c r="A366" s="1">
        <v>1</v>
      </c>
      <c r="B366" s="54">
        <v>7</v>
      </c>
      <c r="C366" s="105" t="s">
        <v>472</v>
      </c>
      <c r="D366" s="50">
        <v>75</v>
      </c>
      <c r="E366" s="68" t="s">
        <v>41</v>
      </c>
      <c r="F366" s="68" t="s">
        <v>21</v>
      </c>
      <c r="G366" s="89">
        <v>77</v>
      </c>
      <c r="H366" s="89">
        <v>74</v>
      </c>
      <c r="I366" s="63">
        <v>266.46800000000002</v>
      </c>
      <c r="J366" s="63">
        <v>264.846</v>
      </c>
      <c r="K366" s="63">
        <v>265.31799999999998</v>
      </c>
      <c r="L366" s="63">
        <v>263.69600000000003</v>
      </c>
      <c r="M366" s="88">
        <v>79.239999999999995</v>
      </c>
      <c r="N366" s="52">
        <v>150</v>
      </c>
      <c r="O366" s="52">
        <f t="shared" si="169"/>
        <v>1.1500000000000341</v>
      </c>
      <c r="P366" s="52">
        <f t="shared" si="170"/>
        <v>1.1500000000000057</v>
      </c>
      <c r="Q366" s="51">
        <f t="shared" si="171"/>
        <v>0.75</v>
      </c>
      <c r="R366" s="51">
        <f t="shared" si="172"/>
        <v>19.400923499999998</v>
      </c>
      <c r="S366" s="51">
        <f t="shared" si="173"/>
        <v>68.344500000000323</v>
      </c>
      <c r="T366" s="51">
        <f t="shared" si="174"/>
        <v>0</v>
      </c>
      <c r="U366" s="51">
        <f t="shared" si="175"/>
        <v>0</v>
      </c>
      <c r="V366" s="51">
        <f t="shared" si="176"/>
        <v>0</v>
      </c>
      <c r="W366" s="51">
        <f t="shared" si="177"/>
        <v>66.944923500000328</v>
      </c>
      <c r="X366" s="55">
        <f t="shared" si="182"/>
        <v>0</v>
      </c>
      <c r="Y366" s="55">
        <f t="shared" si="178"/>
        <v>0</v>
      </c>
      <c r="Z366" s="55">
        <f t="shared" si="179"/>
        <v>0</v>
      </c>
      <c r="AA366" s="51">
        <f t="shared" si="180"/>
        <v>99.05</v>
      </c>
      <c r="AB366" s="56" t="s">
        <v>226</v>
      </c>
      <c r="AC366" s="51">
        <f t="shared" si="181"/>
        <v>3.9619999999999997</v>
      </c>
      <c r="AD366" s="53">
        <f t="shared" si="183"/>
        <v>0</v>
      </c>
      <c r="AE366" s="53">
        <f t="shared" si="184"/>
        <v>0</v>
      </c>
      <c r="AF366" s="53">
        <f t="shared" si="185"/>
        <v>1</v>
      </c>
    </row>
    <row r="367" spans="1:32" s="6" customFormat="1" ht="15" x14ac:dyDescent="0.25">
      <c r="A367" s="1">
        <v>1</v>
      </c>
      <c r="B367" s="54">
        <v>7</v>
      </c>
      <c r="C367" s="105" t="s">
        <v>473</v>
      </c>
      <c r="D367" s="50">
        <v>78</v>
      </c>
      <c r="E367" s="68" t="s">
        <v>41</v>
      </c>
      <c r="F367" s="68" t="s">
        <v>128</v>
      </c>
      <c r="G367" s="89">
        <v>80</v>
      </c>
      <c r="H367" s="89">
        <v>78</v>
      </c>
      <c r="I367" s="63">
        <v>266.786</v>
      </c>
      <c r="J367" s="63">
        <v>266.291</v>
      </c>
      <c r="K367" s="63">
        <v>265.63600000000002</v>
      </c>
      <c r="L367" s="63">
        <v>265.14100000000002</v>
      </c>
      <c r="M367" s="88">
        <v>39.42</v>
      </c>
      <c r="N367" s="52">
        <v>150</v>
      </c>
      <c r="O367" s="52">
        <f t="shared" si="169"/>
        <v>1.1499999999999773</v>
      </c>
      <c r="P367" s="52">
        <f t="shared" si="170"/>
        <v>1.1499999999999773</v>
      </c>
      <c r="Q367" s="51">
        <f t="shared" si="171"/>
        <v>0.75</v>
      </c>
      <c r="R367" s="51">
        <f t="shared" si="172"/>
        <v>9.6514942500000007</v>
      </c>
      <c r="S367" s="51">
        <f t="shared" si="173"/>
        <v>33.999749999999331</v>
      </c>
      <c r="T367" s="51">
        <f t="shared" si="174"/>
        <v>0</v>
      </c>
      <c r="U367" s="51">
        <f t="shared" si="175"/>
        <v>0</v>
      </c>
      <c r="V367" s="51">
        <f t="shared" si="176"/>
        <v>0</v>
      </c>
      <c r="W367" s="51">
        <f t="shared" si="177"/>
        <v>33.303494249999332</v>
      </c>
      <c r="X367" s="55">
        <f t="shared" si="182"/>
        <v>0</v>
      </c>
      <c r="Y367" s="55">
        <f t="shared" si="178"/>
        <v>0</v>
      </c>
      <c r="Z367" s="55">
        <f t="shared" si="179"/>
        <v>0</v>
      </c>
      <c r="AA367" s="51">
        <f t="shared" si="180"/>
        <v>49.275000000000006</v>
      </c>
      <c r="AB367" s="56" t="s">
        <v>226</v>
      </c>
      <c r="AC367" s="51">
        <f t="shared" si="181"/>
        <v>1.9710000000000001</v>
      </c>
      <c r="AD367" s="53">
        <f t="shared" si="183"/>
        <v>0</v>
      </c>
      <c r="AE367" s="53">
        <f t="shared" si="184"/>
        <v>0</v>
      </c>
      <c r="AF367" s="53">
        <f t="shared" si="185"/>
        <v>1</v>
      </c>
    </row>
    <row r="368" spans="1:32" s="6" customFormat="1" ht="15" x14ac:dyDescent="0.25">
      <c r="A368" s="1">
        <v>1</v>
      </c>
      <c r="B368" s="54">
        <v>7</v>
      </c>
      <c r="C368" s="105" t="s">
        <v>473</v>
      </c>
      <c r="D368" s="50">
        <v>76</v>
      </c>
      <c r="E368" s="68" t="s">
        <v>128</v>
      </c>
      <c r="F368" s="68" t="s">
        <v>21</v>
      </c>
      <c r="G368" s="89">
        <v>78</v>
      </c>
      <c r="H368" s="89">
        <v>79</v>
      </c>
      <c r="I368" s="63">
        <v>266.291</v>
      </c>
      <c r="J368" s="63">
        <v>264.43400000000003</v>
      </c>
      <c r="K368" s="63">
        <v>265.14100000000002</v>
      </c>
      <c r="L368" s="63">
        <v>263.28399999999999</v>
      </c>
      <c r="M368" s="88">
        <v>59.8</v>
      </c>
      <c r="N368" s="52">
        <v>150</v>
      </c>
      <c r="O368" s="52">
        <f t="shared" si="169"/>
        <v>1.1499999999999773</v>
      </c>
      <c r="P368" s="52">
        <f t="shared" si="170"/>
        <v>1.1500000000000057</v>
      </c>
      <c r="Q368" s="51">
        <f t="shared" si="171"/>
        <v>0.75</v>
      </c>
      <c r="R368" s="51">
        <f t="shared" si="172"/>
        <v>14.641282499999999</v>
      </c>
      <c r="S368" s="51">
        <f t="shared" si="173"/>
        <v>51.577500000000249</v>
      </c>
      <c r="T368" s="51">
        <f t="shared" si="174"/>
        <v>0</v>
      </c>
      <c r="U368" s="51">
        <f t="shared" si="175"/>
        <v>0</v>
      </c>
      <c r="V368" s="51">
        <f t="shared" si="176"/>
        <v>0</v>
      </c>
      <c r="W368" s="51">
        <f t="shared" si="177"/>
        <v>50.521282500000247</v>
      </c>
      <c r="X368" s="55">
        <f t="shared" si="182"/>
        <v>0</v>
      </c>
      <c r="Y368" s="55">
        <f t="shared" si="178"/>
        <v>0</v>
      </c>
      <c r="Z368" s="55">
        <f t="shared" si="179"/>
        <v>0</v>
      </c>
      <c r="AA368" s="51">
        <f t="shared" si="180"/>
        <v>74.75</v>
      </c>
      <c r="AB368" s="56" t="s">
        <v>226</v>
      </c>
      <c r="AC368" s="51">
        <f t="shared" si="181"/>
        <v>2.99</v>
      </c>
      <c r="AD368" s="53">
        <f t="shared" si="183"/>
        <v>1</v>
      </c>
      <c r="AE368" s="53">
        <f t="shared" si="184"/>
        <v>0</v>
      </c>
      <c r="AF368" s="53">
        <f t="shared" si="185"/>
        <v>0</v>
      </c>
    </row>
    <row r="369" spans="1:32" s="6" customFormat="1" ht="15" x14ac:dyDescent="0.25">
      <c r="A369" s="1">
        <v>1</v>
      </c>
      <c r="B369" s="54">
        <v>7</v>
      </c>
      <c r="C369" s="105" t="s">
        <v>474</v>
      </c>
      <c r="D369" s="50">
        <v>80</v>
      </c>
      <c r="E369" s="68" t="s">
        <v>41</v>
      </c>
      <c r="F369" s="68" t="s">
        <v>128</v>
      </c>
      <c r="G369" s="89">
        <v>82</v>
      </c>
      <c r="H369" s="89">
        <v>83</v>
      </c>
      <c r="I369" s="63">
        <v>266.959</v>
      </c>
      <c r="J369" s="63">
        <v>265.66500000000002</v>
      </c>
      <c r="K369" s="63">
        <v>265.80900000000003</v>
      </c>
      <c r="L369" s="63">
        <v>264.51499999999999</v>
      </c>
      <c r="M369" s="88">
        <v>55.7</v>
      </c>
      <c r="N369" s="52">
        <v>150</v>
      </c>
      <c r="O369" s="52">
        <f t="shared" si="169"/>
        <v>1.1499999999999773</v>
      </c>
      <c r="P369" s="52">
        <f t="shared" si="170"/>
        <v>1.1500000000000057</v>
      </c>
      <c r="Q369" s="51">
        <f t="shared" si="171"/>
        <v>0.75</v>
      </c>
      <c r="R369" s="51">
        <f t="shared" si="172"/>
        <v>13.637448750000003</v>
      </c>
      <c r="S369" s="51">
        <f t="shared" si="173"/>
        <v>48.041250000000247</v>
      </c>
      <c r="T369" s="51">
        <f t="shared" si="174"/>
        <v>0</v>
      </c>
      <c r="U369" s="51">
        <f t="shared" si="175"/>
        <v>0</v>
      </c>
      <c r="V369" s="51">
        <f t="shared" si="176"/>
        <v>0</v>
      </c>
      <c r="W369" s="51">
        <f t="shared" si="177"/>
        <v>47.057448750000248</v>
      </c>
      <c r="X369" s="55">
        <f t="shared" si="182"/>
        <v>0</v>
      </c>
      <c r="Y369" s="55">
        <f t="shared" si="178"/>
        <v>0</v>
      </c>
      <c r="Z369" s="55">
        <f t="shared" si="179"/>
        <v>0</v>
      </c>
      <c r="AA369" s="51">
        <f t="shared" si="180"/>
        <v>69.625</v>
      </c>
      <c r="AB369" s="56" t="s">
        <v>226</v>
      </c>
      <c r="AC369" s="51">
        <f t="shared" si="181"/>
        <v>2.7850000000000001</v>
      </c>
      <c r="AD369" s="53">
        <f t="shared" si="183"/>
        <v>0</v>
      </c>
      <c r="AE369" s="53">
        <f t="shared" si="184"/>
        <v>0</v>
      </c>
      <c r="AF369" s="53">
        <f t="shared" si="185"/>
        <v>1</v>
      </c>
    </row>
    <row r="370" spans="1:32" s="6" customFormat="1" ht="15" x14ac:dyDescent="0.25">
      <c r="A370" s="1">
        <v>1</v>
      </c>
      <c r="B370" s="54">
        <v>7</v>
      </c>
      <c r="C370" s="105" t="s">
        <v>474</v>
      </c>
      <c r="D370" s="50">
        <v>81</v>
      </c>
      <c r="E370" s="68" t="s">
        <v>128</v>
      </c>
      <c r="F370" s="68" t="s">
        <v>21</v>
      </c>
      <c r="G370" s="89">
        <v>83</v>
      </c>
      <c r="H370" s="89">
        <v>84</v>
      </c>
      <c r="I370" s="63">
        <v>265.66500000000002</v>
      </c>
      <c r="J370" s="63">
        <v>263.30200000000002</v>
      </c>
      <c r="K370" s="63">
        <v>264.51499999999999</v>
      </c>
      <c r="L370" s="63">
        <v>262.15199999999999</v>
      </c>
      <c r="M370" s="88">
        <v>58.66</v>
      </c>
      <c r="N370" s="52">
        <v>150</v>
      </c>
      <c r="O370" s="52">
        <f t="shared" si="169"/>
        <v>1.1500000000000341</v>
      </c>
      <c r="P370" s="52">
        <f t="shared" si="170"/>
        <v>1.1500000000000341</v>
      </c>
      <c r="Q370" s="51">
        <f t="shared" si="171"/>
        <v>0.75</v>
      </c>
      <c r="R370" s="51">
        <f t="shared" si="172"/>
        <v>14.362167749999999</v>
      </c>
      <c r="S370" s="51">
        <f t="shared" si="173"/>
        <v>50.594250000001495</v>
      </c>
      <c r="T370" s="51">
        <f t="shared" si="174"/>
        <v>0</v>
      </c>
      <c r="U370" s="51">
        <f t="shared" si="175"/>
        <v>0</v>
      </c>
      <c r="V370" s="51">
        <f t="shared" si="176"/>
        <v>0</v>
      </c>
      <c r="W370" s="51">
        <f t="shared" si="177"/>
        <v>49.558167750001495</v>
      </c>
      <c r="X370" s="55">
        <f t="shared" si="182"/>
        <v>0</v>
      </c>
      <c r="Y370" s="55">
        <f t="shared" si="178"/>
        <v>0</v>
      </c>
      <c r="Z370" s="55">
        <f t="shared" si="179"/>
        <v>0</v>
      </c>
      <c r="AA370" s="51">
        <f t="shared" si="180"/>
        <v>73.324999999999989</v>
      </c>
      <c r="AB370" s="56" t="s">
        <v>226</v>
      </c>
      <c r="AC370" s="51">
        <f t="shared" si="181"/>
        <v>2.9329999999999998</v>
      </c>
      <c r="AD370" s="53">
        <f t="shared" si="183"/>
        <v>1</v>
      </c>
      <c r="AE370" s="53">
        <f t="shared" si="184"/>
        <v>0</v>
      </c>
      <c r="AF370" s="53">
        <f t="shared" si="185"/>
        <v>0</v>
      </c>
    </row>
    <row r="371" spans="1:32" s="6" customFormat="1" ht="15" x14ac:dyDescent="0.25">
      <c r="A371" s="1">
        <v>1</v>
      </c>
      <c r="B371" s="54">
        <v>7</v>
      </c>
      <c r="C371" s="105" t="s">
        <v>491</v>
      </c>
      <c r="D371" s="50" t="s">
        <v>204</v>
      </c>
      <c r="E371" s="68" t="s">
        <v>128</v>
      </c>
      <c r="F371" s="68" t="s">
        <v>128</v>
      </c>
      <c r="G371" s="89">
        <v>11</v>
      </c>
      <c r="H371" s="89">
        <v>12</v>
      </c>
      <c r="I371" s="63">
        <v>266.065</v>
      </c>
      <c r="J371" s="63">
        <v>264.221</v>
      </c>
      <c r="K371" s="63">
        <v>264.92500000000001</v>
      </c>
      <c r="L371" s="63">
        <v>263.07100000000003</v>
      </c>
      <c r="M371" s="88">
        <v>47.61</v>
      </c>
      <c r="N371" s="52">
        <v>150</v>
      </c>
      <c r="O371" s="52">
        <f t="shared" si="169"/>
        <v>1.1399999999999864</v>
      </c>
      <c r="P371" s="52">
        <f t="shared" si="170"/>
        <v>1.1449999999999818</v>
      </c>
      <c r="Q371" s="51">
        <f t="shared" si="171"/>
        <v>0.75</v>
      </c>
      <c r="R371" s="51">
        <f t="shared" si="172"/>
        <v>11.656713374999999</v>
      </c>
      <c r="S371" s="51">
        <f t="shared" si="173"/>
        <v>40.885087499999344</v>
      </c>
      <c r="T371" s="51">
        <f t="shared" si="174"/>
        <v>0</v>
      </c>
      <c r="U371" s="51">
        <f t="shared" si="175"/>
        <v>0</v>
      </c>
      <c r="V371" s="51">
        <f t="shared" si="176"/>
        <v>0</v>
      </c>
      <c r="W371" s="51">
        <f t="shared" si="177"/>
        <v>40.044175874999347</v>
      </c>
      <c r="X371" s="55">
        <f t="shared" si="182"/>
        <v>0</v>
      </c>
      <c r="Y371" s="55">
        <f t="shared" si="178"/>
        <v>0</v>
      </c>
      <c r="Z371" s="55">
        <f t="shared" si="179"/>
        <v>0</v>
      </c>
      <c r="AA371" s="51">
        <f t="shared" si="180"/>
        <v>59.512500000000003</v>
      </c>
      <c r="AB371" s="56" t="s">
        <v>226</v>
      </c>
      <c r="AC371" s="51">
        <f t="shared" si="181"/>
        <v>2.3805000000000001</v>
      </c>
      <c r="AD371" s="53">
        <f t="shared" si="183"/>
        <v>1</v>
      </c>
      <c r="AE371" s="53">
        <f t="shared" si="184"/>
        <v>0</v>
      </c>
      <c r="AF371" s="53">
        <f t="shared" si="185"/>
        <v>0</v>
      </c>
    </row>
    <row r="372" spans="1:32" s="6" customFormat="1" ht="15" x14ac:dyDescent="0.25">
      <c r="A372" s="1">
        <v>1</v>
      </c>
      <c r="B372" s="54">
        <v>7</v>
      </c>
      <c r="C372" s="105" t="s">
        <v>491</v>
      </c>
      <c r="D372" s="50" t="s">
        <v>211</v>
      </c>
      <c r="E372" s="68" t="s">
        <v>128</v>
      </c>
      <c r="F372" s="68" t="s">
        <v>21</v>
      </c>
      <c r="G372" s="89">
        <v>12</v>
      </c>
      <c r="H372" s="89">
        <v>13</v>
      </c>
      <c r="I372" s="63">
        <v>264.221</v>
      </c>
      <c r="J372" s="63">
        <v>263.20100000000002</v>
      </c>
      <c r="K372" s="63">
        <v>263.07100000000003</v>
      </c>
      <c r="L372" s="63">
        <v>262.05099999999999</v>
      </c>
      <c r="M372" s="88">
        <v>55.42</v>
      </c>
      <c r="N372" s="52">
        <v>150</v>
      </c>
      <c r="O372" s="52">
        <f t="shared" si="169"/>
        <v>1.1499999999999773</v>
      </c>
      <c r="P372" s="52">
        <f t="shared" si="170"/>
        <v>1.1500000000000057</v>
      </c>
      <c r="Q372" s="51">
        <f t="shared" si="171"/>
        <v>0.75</v>
      </c>
      <c r="R372" s="51">
        <f t="shared" si="172"/>
        <v>13.56889425</v>
      </c>
      <c r="S372" s="51">
        <f t="shared" si="173"/>
        <v>47.79975000000023</v>
      </c>
      <c r="T372" s="51">
        <f t="shared" si="174"/>
        <v>0</v>
      </c>
      <c r="U372" s="51">
        <f t="shared" si="175"/>
        <v>0</v>
      </c>
      <c r="V372" s="51">
        <f t="shared" si="176"/>
        <v>0</v>
      </c>
      <c r="W372" s="51">
        <f t="shared" si="177"/>
        <v>46.820894250000229</v>
      </c>
      <c r="X372" s="55">
        <f t="shared" si="182"/>
        <v>0</v>
      </c>
      <c r="Y372" s="55">
        <f t="shared" si="178"/>
        <v>0</v>
      </c>
      <c r="Z372" s="55">
        <f t="shared" si="179"/>
        <v>0</v>
      </c>
      <c r="AA372" s="51">
        <f t="shared" si="180"/>
        <v>69.275000000000006</v>
      </c>
      <c r="AB372" s="56" t="s">
        <v>226</v>
      </c>
      <c r="AC372" s="51">
        <f t="shared" si="181"/>
        <v>2.7710000000000004</v>
      </c>
      <c r="AD372" s="53">
        <f t="shared" si="183"/>
        <v>1</v>
      </c>
      <c r="AE372" s="53">
        <f t="shared" si="184"/>
        <v>0</v>
      </c>
      <c r="AF372" s="53">
        <f t="shared" si="185"/>
        <v>0</v>
      </c>
    </row>
    <row r="373" spans="1:32" s="6" customFormat="1" ht="15" x14ac:dyDescent="0.25">
      <c r="A373" s="1">
        <v>1</v>
      </c>
      <c r="B373" s="54">
        <v>7</v>
      </c>
      <c r="C373" s="105" t="s">
        <v>475</v>
      </c>
      <c r="D373" s="50" t="s">
        <v>123</v>
      </c>
      <c r="E373" s="68" t="s">
        <v>128</v>
      </c>
      <c r="F373" s="68" t="s">
        <v>128</v>
      </c>
      <c r="G373" s="89">
        <v>4</v>
      </c>
      <c r="H373" s="89">
        <v>5</v>
      </c>
      <c r="I373" s="63">
        <v>264.99599999999998</v>
      </c>
      <c r="J373" s="63">
        <v>264.351</v>
      </c>
      <c r="K373" s="63">
        <v>263.846</v>
      </c>
      <c r="L373" s="63">
        <v>263.20100000000002</v>
      </c>
      <c r="M373" s="88">
        <v>53.42</v>
      </c>
      <c r="N373" s="52">
        <v>150</v>
      </c>
      <c r="O373" s="52">
        <f t="shared" si="169"/>
        <v>1.1499999999999773</v>
      </c>
      <c r="P373" s="52">
        <f t="shared" si="170"/>
        <v>1.1499999999999773</v>
      </c>
      <c r="Q373" s="51">
        <f t="shared" si="171"/>
        <v>0.75</v>
      </c>
      <c r="R373" s="51">
        <f t="shared" si="172"/>
        <v>13.079219250000001</v>
      </c>
      <c r="S373" s="51">
        <f t="shared" si="173"/>
        <v>46.074749999999085</v>
      </c>
      <c r="T373" s="51">
        <f t="shared" si="174"/>
        <v>0</v>
      </c>
      <c r="U373" s="51">
        <f t="shared" si="175"/>
        <v>0</v>
      </c>
      <c r="V373" s="51">
        <f t="shared" si="176"/>
        <v>0</v>
      </c>
      <c r="W373" s="51">
        <f t="shared" si="177"/>
        <v>45.131219249999084</v>
      </c>
      <c r="X373" s="55">
        <f t="shared" si="182"/>
        <v>0</v>
      </c>
      <c r="Y373" s="55">
        <f t="shared" si="178"/>
        <v>0</v>
      </c>
      <c r="Z373" s="55">
        <f t="shared" si="179"/>
        <v>0</v>
      </c>
      <c r="AA373" s="51">
        <f t="shared" si="180"/>
        <v>66.775000000000006</v>
      </c>
      <c r="AB373" s="56" t="s">
        <v>226</v>
      </c>
      <c r="AC373" s="51">
        <f t="shared" si="181"/>
        <v>2.6710000000000003</v>
      </c>
      <c r="AD373" s="53">
        <f t="shared" si="183"/>
        <v>1</v>
      </c>
      <c r="AE373" s="53">
        <f t="shared" si="184"/>
        <v>0</v>
      </c>
      <c r="AF373" s="53">
        <f t="shared" si="185"/>
        <v>0</v>
      </c>
    </row>
    <row r="374" spans="1:32" s="6" customFormat="1" ht="15" x14ac:dyDescent="0.25">
      <c r="A374" s="1">
        <v>1</v>
      </c>
      <c r="B374" s="54">
        <v>7</v>
      </c>
      <c r="C374" s="105" t="s">
        <v>475</v>
      </c>
      <c r="D374" s="50" t="s">
        <v>124</v>
      </c>
      <c r="E374" s="68" t="s">
        <v>128</v>
      </c>
      <c r="F374" s="68" t="s">
        <v>21</v>
      </c>
      <c r="G374" s="89">
        <v>5</v>
      </c>
      <c r="H374" s="89">
        <v>6</v>
      </c>
      <c r="I374" s="63">
        <v>264.351</v>
      </c>
      <c r="J374" s="63">
        <v>264.69900000000001</v>
      </c>
      <c r="K374" s="63">
        <v>263.20100000000002</v>
      </c>
      <c r="L374" s="63">
        <v>263.54899999999998</v>
      </c>
      <c r="M374" s="88">
        <v>54.8</v>
      </c>
      <c r="N374" s="52">
        <v>150</v>
      </c>
      <c r="O374" s="52">
        <f t="shared" si="169"/>
        <v>1.1499999999999773</v>
      </c>
      <c r="P374" s="52">
        <f t="shared" si="170"/>
        <v>1.1500000000000057</v>
      </c>
      <c r="Q374" s="51">
        <f t="shared" si="171"/>
        <v>0.75</v>
      </c>
      <c r="R374" s="51">
        <f t="shared" si="172"/>
        <v>13.417094999999998</v>
      </c>
      <c r="S374" s="51">
        <f t="shared" si="173"/>
        <v>47.265000000000228</v>
      </c>
      <c r="T374" s="51">
        <f t="shared" si="174"/>
        <v>0</v>
      </c>
      <c r="U374" s="51">
        <f t="shared" si="175"/>
        <v>0</v>
      </c>
      <c r="V374" s="51">
        <f t="shared" si="176"/>
        <v>0</v>
      </c>
      <c r="W374" s="51">
        <f t="shared" si="177"/>
        <v>46.297095000000226</v>
      </c>
      <c r="X374" s="55">
        <f t="shared" si="182"/>
        <v>0</v>
      </c>
      <c r="Y374" s="55">
        <f t="shared" si="178"/>
        <v>0</v>
      </c>
      <c r="Z374" s="55">
        <f t="shared" si="179"/>
        <v>0</v>
      </c>
      <c r="AA374" s="51">
        <f t="shared" si="180"/>
        <v>68.5</v>
      </c>
      <c r="AB374" s="56" t="s">
        <v>226</v>
      </c>
      <c r="AC374" s="51">
        <f t="shared" si="181"/>
        <v>2.74</v>
      </c>
      <c r="AD374" s="53">
        <f t="shared" si="183"/>
        <v>1</v>
      </c>
      <c r="AE374" s="53">
        <f t="shared" si="184"/>
        <v>0</v>
      </c>
      <c r="AF374" s="53">
        <f t="shared" si="185"/>
        <v>0</v>
      </c>
    </row>
    <row r="375" spans="1:32" s="6" customFormat="1" ht="15" x14ac:dyDescent="0.25">
      <c r="A375" s="1">
        <v>1</v>
      </c>
      <c r="B375" s="54">
        <v>7</v>
      </c>
      <c r="C375" s="105" t="s">
        <v>475</v>
      </c>
      <c r="D375" s="50" t="s">
        <v>476</v>
      </c>
      <c r="E375" s="68" t="s">
        <v>128</v>
      </c>
      <c r="F375" s="68" t="s">
        <v>128</v>
      </c>
      <c r="G375" s="89">
        <v>288</v>
      </c>
      <c r="H375" s="89">
        <v>289</v>
      </c>
      <c r="I375" s="63">
        <v>265.48</v>
      </c>
      <c r="J375" s="63">
        <v>265.22300000000001</v>
      </c>
      <c r="K375" s="63">
        <v>264.33</v>
      </c>
      <c r="L375" s="63">
        <v>264.07299999999998</v>
      </c>
      <c r="M375" s="88">
        <v>51.13</v>
      </c>
      <c r="N375" s="52">
        <v>150</v>
      </c>
      <c r="O375" s="52">
        <f t="shared" si="169"/>
        <v>1.1500000000000341</v>
      </c>
      <c r="P375" s="52">
        <f t="shared" si="170"/>
        <v>1.1500000000000341</v>
      </c>
      <c r="Q375" s="51">
        <f t="shared" si="171"/>
        <v>0.75</v>
      </c>
      <c r="R375" s="51">
        <f t="shared" si="172"/>
        <v>12.518541375000002</v>
      </c>
      <c r="S375" s="51">
        <f t="shared" si="173"/>
        <v>44.099625000001311</v>
      </c>
      <c r="T375" s="51">
        <f t="shared" si="174"/>
        <v>0</v>
      </c>
      <c r="U375" s="51">
        <f t="shared" si="175"/>
        <v>0</v>
      </c>
      <c r="V375" s="51">
        <f t="shared" si="176"/>
        <v>0</v>
      </c>
      <c r="W375" s="51">
        <f t="shared" si="177"/>
        <v>43.19654137500131</v>
      </c>
      <c r="X375" s="55">
        <f t="shared" si="182"/>
        <v>0</v>
      </c>
      <c r="Y375" s="55">
        <f t="shared" si="178"/>
        <v>0</v>
      </c>
      <c r="Z375" s="55">
        <f t="shared" si="179"/>
        <v>0</v>
      </c>
      <c r="AA375" s="51">
        <f t="shared" si="180"/>
        <v>63.912500000000001</v>
      </c>
      <c r="AB375" s="56" t="s">
        <v>226</v>
      </c>
      <c r="AC375" s="51">
        <f t="shared" si="181"/>
        <v>2.5565000000000002</v>
      </c>
      <c r="AD375" s="53">
        <f t="shared" si="183"/>
        <v>1</v>
      </c>
      <c r="AE375" s="53">
        <f t="shared" si="184"/>
        <v>0</v>
      </c>
      <c r="AF375" s="53">
        <f t="shared" si="185"/>
        <v>0</v>
      </c>
    </row>
    <row r="376" spans="1:32" s="6" customFormat="1" ht="15" x14ac:dyDescent="0.25">
      <c r="A376" s="1">
        <v>1</v>
      </c>
      <c r="B376" s="54">
        <v>7</v>
      </c>
      <c r="C376" s="105" t="s">
        <v>475</v>
      </c>
      <c r="D376" s="50" t="s">
        <v>477</v>
      </c>
      <c r="E376" s="68" t="s">
        <v>128</v>
      </c>
      <c r="F376" s="68" t="s">
        <v>21</v>
      </c>
      <c r="G376" s="89">
        <v>289</v>
      </c>
      <c r="H376" s="89">
        <v>6</v>
      </c>
      <c r="I376" s="63">
        <v>265.22300000000001</v>
      </c>
      <c r="J376" s="63">
        <v>264.69900000000001</v>
      </c>
      <c r="K376" s="63">
        <v>264.07299999999998</v>
      </c>
      <c r="L376" s="63">
        <v>263.54899999999998</v>
      </c>
      <c r="M376" s="88">
        <v>37.659999999999997</v>
      </c>
      <c r="N376" s="52">
        <v>150</v>
      </c>
      <c r="O376" s="52">
        <f t="shared" si="169"/>
        <v>1.1500000000000341</v>
      </c>
      <c r="P376" s="52">
        <f t="shared" si="170"/>
        <v>1.1500000000000341</v>
      </c>
      <c r="Q376" s="51">
        <f t="shared" si="171"/>
        <v>0.75</v>
      </c>
      <c r="R376" s="51">
        <f t="shared" si="172"/>
        <v>9.2205802499999994</v>
      </c>
      <c r="S376" s="51">
        <f t="shared" si="173"/>
        <v>32.481750000000957</v>
      </c>
      <c r="T376" s="51">
        <f t="shared" si="174"/>
        <v>0</v>
      </c>
      <c r="U376" s="51">
        <f t="shared" si="175"/>
        <v>0</v>
      </c>
      <c r="V376" s="51">
        <f t="shared" si="176"/>
        <v>0</v>
      </c>
      <c r="W376" s="51">
        <f t="shared" si="177"/>
        <v>31.816580250000957</v>
      </c>
      <c r="X376" s="55">
        <f t="shared" si="182"/>
        <v>0</v>
      </c>
      <c r="Y376" s="55">
        <f t="shared" si="178"/>
        <v>0</v>
      </c>
      <c r="Z376" s="55">
        <f t="shared" si="179"/>
        <v>0</v>
      </c>
      <c r="AA376" s="51">
        <f t="shared" si="180"/>
        <v>47.074999999999996</v>
      </c>
      <c r="AB376" s="56" t="s">
        <v>226</v>
      </c>
      <c r="AC376" s="51">
        <f t="shared" si="181"/>
        <v>1.883</v>
      </c>
      <c r="AD376" s="53">
        <f t="shared" si="183"/>
        <v>1</v>
      </c>
      <c r="AE376" s="53">
        <f t="shared" si="184"/>
        <v>0</v>
      </c>
      <c r="AF376" s="53">
        <f t="shared" si="185"/>
        <v>0</v>
      </c>
    </row>
    <row r="377" spans="1:32" s="6" customFormat="1" ht="15" x14ac:dyDescent="0.25">
      <c r="A377" s="1">
        <v>1</v>
      </c>
      <c r="B377" s="54">
        <v>7</v>
      </c>
      <c r="C377" s="105" t="s">
        <v>475</v>
      </c>
      <c r="D377" s="50" t="s">
        <v>478</v>
      </c>
      <c r="E377" s="68" t="s">
        <v>128</v>
      </c>
      <c r="F377" s="68" t="s">
        <v>128</v>
      </c>
      <c r="G377" s="89">
        <v>287</v>
      </c>
      <c r="H377" s="89">
        <v>8</v>
      </c>
      <c r="I377" s="63">
        <v>265.35300000000001</v>
      </c>
      <c r="J377" s="63">
        <v>264.96800000000002</v>
      </c>
      <c r="K377" s="63">
        <v>264.20299999999997</v>
      </c>
      <c r="L377" s="63">
        <v>263.81799999999998</v>
      </c>
      <c r="M377" s="88">
        <v>50.11</v>
      </c>
      <c r="N377" s="52">
        <v>150</v>
      </c>
      <c r="O377" s="52">
        <f t="shared" si="169"/>
        <v>1.1500000000000341</v>
      </c>
      <c r="P377" s="52">
        <f t="shared" si="170"/>
        <v>1.1500000000000341</v>
      </c>
      <c r="Q377" s="51">
        <f t="shared" si="171"/>
        <v>0.75</v>
      </c>
      <c r="R377" s="51">
        <f t="shared" si="172"/>
        <v>12.268807124999999</v>
      </c>
      <c r="S377" s="51">
        <f t="shared" si="173"/>
        <v>43.219875000001274</v>
      </c>
      <c r="T377" s="51">
        <f t="shared" si="174"/>
        <v>0</v>
      </c>
      <c r="U377" s="51">
        <f t="shared" si="175"/>
        <v>0</v>
      </c>
      <c r="V377" s="51">
        <f t="shared" si="176"/>
        <v>0</v>
      </c>
      <c r="W377" s="51">
        <f t="shared" si="177"/>
        <v>42.334807125001277</v>
      </c>
      <c r="X377" s="55">
        <f t="shared" si="182"/>
        <v>0</v>
      </c>
      <c r="Y377" s="55">
        <f t="shared" si="178"/>
        <v>0</v>
      </c>
      <c r="Z377" s="55">
        <f t="shared" si="179"/>
        <v>0</v>
      </c>
      <c r="AA377" s="51">
        <f t="shared" si="180"/>
        <v>62.637500000000003</v>
      </c>
      <c r="AB377" s="56" t="s">
        <v>226</v>
      </c>
      <c r="AC377" s="51">
        <f t="shared" si="181"/>
        <v>2.5055000000000001</v>
      </c>
      <c r="AD377" s="53">
        <f t="shared" si="183"/>
        <v>1</v>
      </c>
      <c r="AE377" s="53">
        <f t="shared" si="184"/>
        <v>0</v>
      </c>
      <c r="AF377" s="53">
        <f t="shared" si="185"/>
        <v>0</v>
      </c>
    </row>
    <row r="378" spans="1:32" s="6" customFormat="1" ht="15" x14ac:dyDescent="0.25">
      <c r="A378" s="1">
        <v>1</v>
      </c>
      <c r="B378" s="54">
        <v>7</v>
      </c>
      <c r="C378" s="105" t="s">
        <v>475</v>
      </c>
      <c r="D378" s="50" t="s">
        <v>127</v>
      </c>
      <c r="E378" s="68" t="s">
        <v>128</v>
      </c>
      <c r="F378" s="68" t="s">
        <v>128</v>
      </c>
      <c r="G378" s="89">
        <v>8</v>
      </c>
      <c r="H378" s="89">
        <v>9</v>
      </c>
      <c r="I378" s="63">
        <v>264.96800000000002</v>
      </c>
      <c r="J378" s="63">
        <v>263.72800000000001</v>
      </c>
      <c r="K378" s="63">
        <v>263.81799999999998</v>
      </c>
      <c r="L378" s="63">
        <v>262.57799999999997</v>
      </c>
      <c r="M378" s="88">
        <v>56.89</v>
      </c>
      <c r="N378" s="52">
        <v>150</v>
      </c>
      <c r="O378" s="52">
        <f t="shared" si="169"/>
        <v>1.1500000000000341</v>
      </c>
      <c r="P378" s="52">
        <f t="shared" si="170"/>
        <v>1.1500000000000341</v>
      </c>
      <c r="Q378" s="51">
        <f t="shared" si="171"/>
        <v>0.75</v>
      </c>
      <c r="R378" s="51">
        <f t="shared" si="172"/>
        <v>13.928805375000001</v>
      </c>
      <c r="S378" s="51">
        <f t="shared" si="173"/>
        <v>49.067625000001463</v>
      </c>
      <c r="T378" s="51">
        <f t="shared" si="174"/>
        <v>0</v>
      </c>
      <c r="U378" s="51">
        <f t="shared" si="175"/>
        <v>0</v>
      </c>
      <c r="V378" s="51">
        <f t="shared" si="176"/>
        <v>0</v>
      </c>
      <c r="W378" s="51">
        <f t="shared" si="177"/>
        <v>48.06280537500146</v>
      </c>
      <c r="X378" s="55">
        <f t="shared" si="182"/>
        <v>0</v>
      </c>
      <c r="Y378" s="55">
        <f t="shared" si="178"/>
        <v>0</v>
      </c>
      <c r="Z378" s="55">
        <f t="shared" si="179"/>
        <v>0</v>
      </c>
      <c r="AA378" s="51">
        <f t="shared" si="180"/>
        <v>71.112499999999997</v>
      </c>
      <c r="AB378" s="56" t="s">
        <v>226</v>
      </c>
      <c r="AC378" s="51">
        <f t="shared" si="181"/>
        <v>2.8445</v>
      </c>
      <c r="AD378" s="53">
        <f t="shared" si="183"/>
        <v>1</v>
      </c>
      <c r="AE378" s="53">
        <f t="shared" si="184"/>
        <v>0</v>
      </c>
      <c r="AF378" s="53">
        <f t="shared" si="185"/>
        <v>0</v>
      </c>
    </row>
    <row r="379" spans="1:32" s="6" customFormat="1" ht="15" x14ac:dyDescent="0.25">
      <c r="A379" s="1">
        <v>1</v>
      </c>
      <c r="B379" s="54">
        <v>7</v>
      </c>
      <c r="C379" s="105" t="s">
        <v>479</v>
      </c>
      <c r="D379" s="50" t="s">
        <v>182</v>
      </c>
      <c r="E379" s="68" t="s">
        <v>41</v>
      </c>
      <c r="F379" s="68" t="s">
        <v>128</v>
      </c>
      <c r="G379" s="89">
        <v>81</v>
      </c>
      <c r="H379" s="89">
        <v>11</v>
      </c>
      <c r="I379" s="63">
        <v>266.44200000000001</v>
      </c>
      <c r="J379" s="63">
        <v>266.07499999999999</v>
      </c>
      <c r="K379" s="63">
        <v>265.29199999999997</v>
      </c>
      <c r="L379" s="63">
        <v>264.92500000000001</v>
      </c>
      <c r="M379" s="88">
        <v>33.549999999999997</v>
      </c>
      <c r="N379" s="52">
        <v>150</v>
      </c>
      <c r="O379" s="52">
        <f t="shared" ref="O379:O409" si="186">IF(AB379="paral",(I379-K379)+$O$11-0.1,IF(AB379="asf",(I379-K379)+$O$11-0.05,(I379-K379)+$O$11))</f>
        <v>1.1500000000000341</v>
      </c>
      <c r="P379" s="52">
        <f t="shared" ref="P379:P409" si="187">IF(AB379="paral",(((I379-K379)+(J379-L379))/2)+$P$11-0.1,IF(AB379="asf",(((I379-K379)+(J379-L379))/2)+$P$11-0.05,(((I379-K379)+(J379-L379))/2)+$P$11))</f>
        <v>1.1500000000000057</v>
      </c>
      <c r="Q379" s="51">
        <f t="shared" ref="Q379:Q409" si="188">IF(P379&lt;1.5,(N379/1000)+0.6,IF(P379&lt;2,(N379/1000)+0.7,IF(P379&lt;3,(N379/1000)+0.8,IF(P379&lt;4,(N379/1000)+0.9,IF(P379&lt;5,(N379/1000)+1,(N379/1000)+1.1)))))</f>
        <v>0.75</v>
      </c>
      <c r="R379" s="51">
        <f t="shared" ref="R379:R409" si="189">(M379*Q379*$R$11*2)+((M379*(N379/1000)*Q379)-(3.14*(N379/1000)^2/4*M379))</f>
        <v>8.2142981249999991</v>
      </c>
      <c r="S379" s="51">
        <f t="shared" ref="S379:S409" si="190">IF(P379&lt;=$S$11,M379*Q379*P379,M379*Q379*$S$11)</f>
        <v>28.936875000000139</v>
      </c>
      <c r="T379" s="51">
        <f t="shared" ref="T379:T409" si="191">IF(P379&lt;=$S$11,0,IF(P379&lt;=$T$11,(P379-$S$11)*Q379*M379,($T$11-$S$11)*Q379*M379))</f>
        <v>0</v>
      </c>
      <c r="U379" s="51">
        <f t="shared" ref="U379:U409" si="192">IF(P379&lt;=$T$11,0,IF(P379&lt;=$U$11,(P379-$T$11)*Q379*M379,($U$11-$T$11)*Q379*M379))</f>
        <v>0</v>
      </c>
      <c r="V379" s="51">
        <f t="shared" ref="V379:V409" si="193">IF(P379&lt;=$U$11,0,(P379-$U$11)*Q379*M379)</f>
        <v>0</v>
      </c>
      <c r="W379" s="51">
        <f t="shared" ref="W379:W409" si="194">SUM(S379:V379)-(((3.14*(N379/1000)^2)/4)*M379)</f>
        <v>28.34429812500014</v>
      </c>
      <c r="X379" s="55">
        <f t="shared" si="182"/>
        <v>0</v>
      </c>
      <c r="Y379" s="55">
        <f t="shared" ref="Y379:Y409" si="195">IF(AND(P379&gt;=1.51,P379&lt;=2.5),P379*M379*2,0)</f>
        <v>0</v>
      </c>
      <c r="Z379" s="55">
        <f t="shared" ref="Z379:Z409" si="196">IF(P379&gt;2.51,P379*M379*2,0)</f>
        <v>0</v>
      </c>
      <c r="AA379" s="51">
        <f t="shared" ref="AA379:AA409" si="197">(Q379+$AA$11)*M379</f>
        <v>41.9375</v>
      </c>
      <c r="AB379" s="56" t="s">
        <v>226</v>
      </c>
      <c r="AC379" s="51">
        <f t="shared" ref="AC379:AC409" si="198">M379*$AC$11</f>
        <v>1.6775</v>
      </c>
      <c r="AD379" s="53">
        <f t="shared" si="183"/>
        <v>0</v>
      </c>
      <c r="AE379" s="53">
        <f t="shared" si="184"/>
        <v>0</v>
      </c>
      <c r="AF379" s="53">
        <f t="shared" si="185"/>
        <v>1</v>
      </c>
    </row>
    <row r="380" spans="1:32" s="6" customFormat="1" ht="15" x14ac:dyDescent="0.25">
      <c r="A380" s="1">
        <v>1</v>
      </c>
      <c r="B380" s="54">
        <v>7</v>
      </c>
      <c r="C380" s="105" t="s">
        <v>479</v>
      </c>
      <c r="D380" s="50" t="s">
        <v>203</v>
      </c>
      <c r="E380" s="68" t="s">
        <v>41</v>
      </c>
      <c r="F380" s="68" t="s">
        <v>128</v>
      </c>
      <c r="G380" s="89">
        <v>10</v>
      </c>
      <c r="H380" s="89">
        <v>4</v>
      </c>
      <c r="I380" s="63">
        <v>265.90199999999999</v>
      </c>
      <c r="J380" s="63">
        <v>264.99599999999998</v>
      </c>
      <c r="K380" s="63">
        <v>264.75200000000001</v>
      </c>
      <c r="L380" s="63">
        <v>263.846</v>
      </c>
      <c r="M380" s="88">
        <v>39.97</v>
      </c>
      <c r="N380" s="52">
        <v>150</v>
      </c>
      <c r="O380" s="52">
        <f t="shared" si="186"/>
        <v>1.1499999999999773</v>
      </c>
      <c r="P380" s="52">
        <f t="shared" si="187"/>
        <v>1.1499999999999773</v>
      </c>
      <c r="Q380" s="51">
        <f t="shared" si="188"/>
        <v>0.75</v>
      </c>
      <c r="R380" s="51">
        <f t="shared" si="189"/>
        <v>9.7861548749999994</v>
      </c>
      <c r="S380" s="51">
        <f t="shared" si="190"/>
        <v>34.474124999999319</v>
      </c>
      <c r="T380" s="51">
        <f t="shared" si="191"/>
        <v>0</v>
      </c>
      <c r="U380" s="51">
        <f t="shared" si="192"/>
        <v>0</v>
      </c>
      <c r="V380" s="51">
        <f t="shared" si="193"/>
        <v>0</v>
      </c>
      <c r="W380" s="51">
        <f t="shared" si="194"/>
        <v>33.768154874999318</v>
      </c>
      <c r="X380" s="55">
        <f t="shared" si="182"/>
        <v>0</v>
      </c>
      <c r="Y380" s="55">
        <f t="shared" si="195"/>
        <v>0</v>
      </c>
      <c r="Z380" s="55">
        <f t="shared" si="196"/>
        <v>0</v>
      </c>
      <c r="AA380" s="51">
        <f t="shared" si="197"/>
        <v>49.962499999999999</v>
      </c>
      <c r="AB380" s="56" t="s">
        <v>226</v>
      </c>
      <c r="AC380" s="51">
        <f t="shared" si="198"/>
        <v>1.9984999999999999</v>
      </c>
      <c r="AD380" s="53">
        <f t="shared" si="183"/>
        <v>0</v>
      </c>
      <c r="AE380" s="53">
        <f t="shared" si="184"/>
        <v>0</v>
      </c>
      <c r="AF380" s="53">
        <f t="shared" si="185"/>
        <v>1</v>
      </c>
    </row>
    <row r="381" spans="1:32" s="6" customFormat="1" ht="15" x14ac:dyDescent="0.25">
      <c r="A381" s="1">
        <v>1</v>
      </c>
      <c r="B381" s="54">
        <v>7</v>
      </c>
      <c r="C381" s="105" t="s">
        <v>479</v>
      </c>
      <c r="D381" s="50" t="s">
        <v>122</v>
      </c>
      <c r="E381" s="68" t="s">
        <v>128</v>
      </c>
      <c r="F381" s="68" t="s">
        <v>128</v>
      </c>
      <c r="G381" s="89">
        <v>3</v>
      </c>
      <c r="H381" s="89">
        <v>4</v>
      </c>
      <c r="I381" s="63">
        <v>265.29399999999998</v>
      </c>
      <c r="J381" s="63">
        <v>264.99599999999998</v>
      </c>
      <c r="K381" s="63">
        <v>264.14400000000001</v>
      </c>
      <c r="L381" s="63">
        <v>263.846</v>
      </c>
      <c r="M381" s="88">
        <v>50.1</v>
      </c>
      <c r="N381" s="52">
        <v>150</v>
      </c>
      <c r="O381" s="52">
        <f t="shared" si="186"/>
        <v>1.1499999999999773</v>
      </c>
      <c r="P381" s="52">
        <f t="shared" si="187"/>
        <v>1.1499999999999773</v>
      </c>
      <c r="Q381" s="51">
        <f t="shared" si="188"/>
        <v>0.75</v>
      </c>
      <c r="R381" s="51">
        <f t="shared" si="189"/>
        <v>12.26635875</v>
      </c>
      <c r="S381" s="51">
        <f t="shared" si="190"/>
        <v>43.211249999999147</v>
      </c>
      <c r="T381" s="51">
        <f t="shared" si="191"/>
        <v>0</v>
      </c>
      <c r="U381" s="51">
        <f t="shared" si="192"/>
        <v>0</v>
      </c>
      <c r="V381" s="51">
        <f t="shared" si="193"/>
        <v>0</v>
      </c>
      <c r="W381" s="51">
        <f t="shared" si="194"/>
        <v>42.326358749999144</v>
      </c>
      <c r="X381" s="55">
        <f t="shared" si="182"/>
        <v>0</v>
      </c>
      <c r="Y381" s="55">
        <f t="shared" si="195"/>
        <v>0</v>
      </c>
      <c r="Z381" s="55">
        <f t="shared" si="196"/>
        <v>0</v>
      </c>
      <c r="AA381" s="51">
        <f t="shared" si="197"/>
        <v>62.625</v>
      </c>
      <c r="AB381" s="56" t="s">
        <v>226</v>
      </c>
      <c r="AC381" s="51">
        <f t="shared" si="198"/>
        <v>2.5050000000000003</v>
      </c>
      <c r="AD381" s="53">
        <f t="shared" si="183"/>
        <v>1</v>
      </c>
      <c r="AE381" s="53">
        <f t="shared" si="184"/>
        <v>0</v>
      </c>
      <c r="AF381" s="53">
        <f t="shared" si="185"/>
        <v>0</v>
      </c>
    </row>
    <row r="382" spans="1:32" s="6" customFormat="1" ht="15" x14ac:dyDescent="0.25">
      <c r="A382" s="1">
        <v>1</v>
      </c>
      <c r="B382" s="54">
        <v>7</v>
      </c>
      <c r="C382" s="105" t="s">
        <v>492</v>
      </c>
      <c r="D382" s="50" t="s">
        <v>223</v>
      </c>
      <c r="E382" s="68" t="s">
        <v>128</v>
      </c>
      <c r="F382" s="68" t="s">
        <v>128</v>
      </c>
      <c r="G382" s="89">
        <v>1</v>
      </c>
      <c r="H382" s="89">
        <v>2</v>
      </c>
      <c r="I382" s="63">
        <v>266.23399999999998</v>
      </c>
      <c r="J382" s="63">
        <v>265.654</v>
      </c>
      <c r="K382" s="63">
        <v>265.084</v>
      </c>
      <c r="L382" s="63">
        <v>264.50400000000002</v>
      </c>
      <c r="M382" s="88">
        <v>63.14</v>
      </c>
      <c r="N382" s="52">
        <v>150</v>
      </c>
      <c r="O382" s="52">
        <f t="shared" si="186"/>
        <v>1.1499999999999773</v>
      </c>
      <c r="P382" s="52">
        <f t="shared" si="187"/>
        <v>1.1499999999999773</v>
      </c>
      <c r="Q382" s="51">
        <f t="shared" si="188"/>
        <v>0.75</v>
      </c>
      <c r="R382" s="51">
        <f t="shared" si="189"/>
        <v>15.459039750000002</v>
      </c>
      <c r="S382" s="51">
        <f t="shared" si="190"/>
        <v>54.458249999998927</v>
      </c>
      <c r="T382" s="51">
        <f t="shared" si="191"/>
        <v>0</v>
      </c>
      <c r="U382" s="51">
        <f t="shared" si="192"/>
        <v>0</v>
      </c>
      <c r="V382" s="51">
        <f t="shared" si="193"/>
        <v>0</v>
      </c>
      <c r="W382" s="51">
        <f t="shared" si="194"/>
        <v>53.34303974999893</v>
      </c>
      <c r="X382" s="55">
        <f t="shared" si="182"/>
        <v>0</v>
      </c>
      <c r="Y382" s="55">
        <f t="shared" si="195"/>
        <v>0</v>
      </c>
      <c r="Z382" s="55">
        <f t="shared" si="196"/>
        <v>0</v>
      </c>
      <c r="AA382" s="51">
        <f t="shared" si="197"/>
        <v>78.924999999999997</v>
      </c>
      <c r="AB382" s="56" t="s">
        <v>226</v>
      </c>
      <c r="AC382" s="51">
        <f t="shared" si="198"/>
        <v>3.157</v>
      </c>
      <c r="AD382" s="53">
        <f t="shared" si="183"/>
        <v>1</v>
      </c>
      <c r="AE382" s="53">
        <f t="shared" si="184"/>
        <v>0</v>
      </c>
      <c r="AF382" s="53">
        <f t="shared" si="185"/>
        <v>0</v>
      </c>
    </row>
    <row r="383" spans="1:32" s="6" customFormat="1" ht="15" x14ac:dyDescent="0.25">
      <c r="A383" s="1">
        <v>1</v>
      </c>
      <c r="B383" s="54">
        <v>7</v>
      </c>
      <c r="C383" s="105" t="s">
        <v>492</v>
      </c>
      <c r="D383" s="50" t="s">
        <v>121</v>
      </c>
      <c r="E383" s="68" t="s">
        <v>128</v>
      </c>
      <c r="F383" s="68" t="s">
        <v>128</v>
      </c>
      <c r="G383" s="89">
        <v>2</v>
      </c>
      <c r="H383" s="89">
        <v>3</v>
      </c>
      <c r="I383" s="63">
        <v>265.654</v>
      </c>
      <c r="J383" s="63">
        <v>265.29399999999998</v>
      </c>
      <c r="K383" s="63">
        <v>264.50400000000002</v>
      </c>
      <c r="L383" s="63">
        <v>264.14400000000001</v>
      </c>
      <c r="M383" s="88">
        <v>42.74</v>
      </c>
      <c r="N383" s="52">
        <v>150</v>
      </c>
      <c r="O383" s="52">
        <f t="shared" si="186"/>
        <v>1.1499999999999773</v>
      </c>
      <c r="P383" s="52">
        <f t="shared" si="187"/>
        <v>1.1499999999999773</v>
      </c>
      <c r="Q383" s="51">
        <f t="shared" si="188"/>
        <v>0.75</v>
      </c>
      <c r="R383" s="51">
        <f t="shared" si="189"/>
        <v>10.464354750000002</v>
      </c>
      <c r="S383" s="51">
        <f t="shared" si="190"/>
        <v>36.863249999999269</v>
      </c>
      <c r="T383" s="51">
        <f t="shared" si="191"/>
        <v>0</v>
      </c>
      <c r="U383" s="51">
        <f t="shared" si="192"/>
        <v>0</v>
      </c>
      <c r="V383" s="51">
        <f t="shared" si="193"/>
        <v>0</v>
      </c>
      <c r="W383" s="51">
        <f t="shared" si="194"/>
        <v>36.108354749999272</v>
      </c>
      <c r="X383" s="55">
        <f t="shared" si="182"/>
        <v>0</v>
      </c>
      <c r="Y383" s="55">
        <f t="shared" si="195"/>
        <v>0</v>
      </c>
      <c r="Z383" s="55">
        <f t="shared" si="196"/>
        <v>0</v>
      </c>
      <c r="AA383" s="51">
        <f t="shared" si="197"/>
        <v>53.425000000000004</v>
      </c>
      <c r="AB383" s="56" t="s">
        <v>226</v>
      </c>
      <c r="AC383" s="51">
        <f t="shared" si="198"/>
        <v>2.137</v>
      </c>
      <c r="AD383" s="53">
        <f t="shared" si="183"/>
        <v>1</v>
      </c>
      <c r="AE383" s="53">
        <f t="shared" si="184"/>
        <v>0</v>
      </c>
      <c r="AF383" s="53">
        <f t="shared" si="185"/>
        <v>0</v>
      </c>
    </row>
    <row r="384" spans="1:32" s="6" customFormat="1" ht="15" x14ac:dyDescent="0.25">
      <c r="A384" s="1">
        <v>1</v>
      </c>
      <c r="B384" s="54">
        <v>7</v>
      </c>
      <c r="C384" s="105" t="s">
        <v>480</v>
      </c>
      <c r="D384" s="50" t="s">
        <v>481</v>
      </c>
      <c r="E384" s="68" t="s">
        <v>21</v>
      </c>
      <c r="F384" s="68" t="s">
        <v>21</v>
      </c>
      <c r="G384" s="89">
        <v>6</v>
      </c>
      <c r="H384" s="89">
        <v>13</v>
      </c>
      <c r="I384" s="63">
        <v>264.69900000000001</v>
      </c>
      <c r="J384" s="63">
        <v>263.20100000000002</v>
      </c>
      <c r="K384" s="63">
        <v>263.54899999999998</v>
      </c>
      <c r="L384" s="63">
        <v>262.05099999999999</v>
      </c>
      <c r="M384" s="88">
        <v>53.3</v>
      </c>
      <c r="N384" s="52">
        <v>150</v>
      </c>
      <c r="O384" s="52">
        <f t="shared" si="186"/>
        <v>1.1500000000000341</v>
      </c>
      <c r="P384" s="52">
        <f t="shared" si="187"/>
        <v>1.1500000000000341</v>
      </c>
      <c r="Q384" s="51">
        <f t="shared" si="188"/>
        <v>0.75</v>
      </c>
      <c r="R384" s="51">
        <f t="shared" si="189"/>
        <v>13.049838749999999</v>
      </c>
      <c r="S384" s="51">
        <f t="shared" si="190"/>
        <v>45.971250000001355</v>
      </c>
      <c r="T384" s="51">
        <f t="shared" si="191"/>
        <v>0</v>
      </c>
      <c r="U384" s="51">
        <f t="shared" si="192"/>
        <v>0</v>
      </c>
      <c r="V384" s="51">
        <f t="shared" si="193"/>
        <v>0</v>
      </c>
      <c r="W384" s="51">
        <f t="shared" si="194"/>
        <v>45.029838750001353</v>
      </c>
      <c r="X384" s="55">
        <f t="shared" si="182"/>
        <v>0</v>
      </c>
      <c r="Y384" s="55">
        <f t="shared" si="195"/>
        <v>0</v>
      </c>
      <c r="Z384" s="55">
        <f t="shared" si="196"/>
        <v>0</v>
      </c>
      <c r="AA384" s="51">
        <f t="shared" si="197"/>
        <v>66.625</v>
      </c>
      <c r="AB384" s="56" t="s">
        <v>226</v>
      </c>
      <c r="AC384" s="51">
        <f t="shared" si="198"/>
        <v>2.665</v>
      </c>
      <c r="AD384" s="53">
        <f t="shared" si="183"/>
        <v>1</v>
      </c>
      <c r="AE384" s="53">
        <f t="shared" si="184"/>
        <v>0</v>
      </c>
      <c r="AF384" s="53">
        <f t="shared" si="185"/>
        <v>0</v>
      </c>
    </row>
    <row r="385" spans="1:32" s="6" customFormat="1" ht="15" x14ac:dyDescent="0.25">
      <c r="A385" s="1">
        <v>1</v>
      </c>
      <c r="B385" s="54">
        <v>7</v>
      </c>
      <c r="C385" s="105" t="s">
        <v>480</v>
      </c>
      <c r="D385" s="50" t="s">
        <v>212</v>
      </c>
      <c r="E385" s="68" t="s">
        <v>21</v>
      </c>
      <c r="F385" s="68" t="s">
        <v>21</v>
      </c>
      <c r="G385" s="89">
        <v>13</v>
      </c>
      <c r="H385" s="89">
        <v>14</v>
      </c>
      <c r="I385" s="63">
        <v>263.20100000000002</v>
      </c>
      <c r="J385" s="63">
        <v>263.13799999999998</v>
      </c>
      <c r="K385" s="63">
        <v>262.05099999999999</v>
      </c>
      <c r="L385" s="63">
        <v>261.96600000000001</v>
      </c>
      <c r="M385" s="88">
        <v>15.61</v>
      </c>
      <c r="N385" s="52">
        <v>150</v>
      </c>
      <c r="O385" s="52">
        <f t="shared" si="186"/>
        <v>1.1500000000000341</v>
      </c>
      <c r="P385" s="52">
        <f t="shared" si="187"/>
        <v>1.1610000000000014</v>
      </c>
      <c r="Q385" s="51">
        <f t="shared" si="188"/>
        <v>0.75</v>
      </c>
      <c r="R385" s="51">
        <f t="shared" si="189"/>
        <v>3.8219133749999998</v>
      </c>
      <c r="S385" s="51">
        <f t="shared" si="190"/>
        <v>13.592407500000016</v>
      </c>
      <c r="T385" s="51">
        <f t="shared" si="191"/>
        <v>0</v>
      </c>
      <c r="U385" s="51">
        <f t="shared" si="192"/>
        <v>0</v>
      </c>
      <c r="V385" s="51">
        <f t="shared" si="193"/>
        <v>0</v>
      </c>
      <c r="W385" s="51">
        <f t="shared" si="194"/>
        <v>13.316695875000017</v>
      </c>
      <c r="X385" s="55">
        <f t="shared" si="182"/>
        <v>0</v>
      </c>
      <c r="Y385" s="55">
        <f t="shared" si="195"/>
        <v>0</v>
      </c>
      <c r="Z385" s="55">
        <f t="shared" si="196"/>
        <v>0</v>
      </c>
      <c r="AA385" s="51">
        <f t="shared" si="197"/>
        <v>19.512499999999999</v>
      </c>
      <c r="AB385" s="56" t="s">
        <v>226</v>
      </c>
      <c r="AC385" s="51">
        <f t="shared" si="198"/>
        <v>0.78049999999999997</v>
      </c>
      <c r="AD385" s="53">
        <f t="shared" si="183"/>
        <v>1</v>
      </c>
      <c r="AE385" s="53">
        <f t="shared" si="184"/>
        <v>0</v>
      </c>
      <c r="AF385" s="53">
        <f t="shared" si="185"/>
        <v>0</v>
      </c>
    </row>
    <row r="386" spans="1:32" s="6" customFormat="1" ht="15" x14ac:dyDescent="0.25">
      <c r="A386" s="1">
        <v>1</v>
      </c>
      <c r="B386" s="54">
        <v>7</v>
      </c>
      <c r="C386" s="105" t="s">
        <v>480</v>
      </c>
      <c r="D386" s="50" t="s">
        <v>237</v>
      </c>
      <c r="E386" s="68" t="s">
        <v>41</v>
      </c>
      <c r="F386" s="68" t="s">
        <v>21</v>
      </c>
      <c r="G386" s="89">
        <v>85</v>
      </c>
      <c r="H386" s="89">
        <v>84</v>
      </c>
      <c r="I386" s="63">
        <v>264.20699999999999</v>
      </c>
      <c r="J386" s="63">
        <v>263.30200000000002</v>
      </c>
      <c r="K386" s="63">
        <v>263.05700000000002</v>
      </c>
      <c r="L386" s="63">
        <v>262.15199999999999</v>
      </c>
      <c r="M386" s="88">
        <v>46.86</v>
      </c>
      <c r="N386" s="52">
        <v>150</v>
      </c>
      <c r="O386" s="52">
        <f t="shared" si="186"/>
        <v>1.1499999999999773</v>
      </c>
      <c r="P386" s="52">
        <f t="shared" si="187"/>
        <v>1.1500000000000057</v>
      </c>
      <c r="Q386" s="51">
        <f t="shared" si="188"/>
        <v>0.75</v>
      </c>
      <c r="R386" s="51">
        <f t="shared" si="189"/>
        <v>11.47308525</v>
      </c>
      <c r="S386" s="51">
        <f t="shared" si="190"/>
        <v>40.416750000000192</v>
      </c>
      <c r="T386" s="51">
        <f t="shared" si="191"/>
        <v>0</v>
      </c>
      <c r="U386" s="51">
        <f t="shared" si="192"/>
        <v>0</v>
      </c>
      <c r="V386" s="51">
        <f t="shared" si="193"/>
        <v>0</v>
      </c>
      <c r="W386" s="51">
        <f t="shared" si="194"/>
        <v>39.589085250000196</v>
      </c>
      <c r="X386" s="55">
        <f t="shared" si="182"/>
        <v>0</v>
      </c>
      <c r="Y386" s="55">
        <f t="shared" si="195"/>
        <v>0</v>
      </c>
      <c r="Z386" s="55">
        <f t="shared" si="196"/>
        <v>0</v>
      </c>
      <c r="AA386" s="51">
        <f t="shared" si="197"/>
        <v>58.575000000000003</v>
      </c>
      <c r="AB386" s="56" t="s">
        <v>226</v>
      </c>
      <c r="AC386" s="51">
        <f t="shared" si="198"/>
        <v>2.343</v>
      </c>
      <c r="AD386" s="53">
        <f t="shared" si="183"/>
        <v>0</v>
      </c>
      <c r="AE386" s="53">
        <f t="shared" si="184"/>
        <v>0</v>
      </c>
      <c r="AF386" s="53">
        <f t="shared" si="185"/>
        <v>1</v>
      </c>
    </row>
    <row r="387" spans="1:32" s="6" customFormat="1" ht="15" x14ac:dyDescent="0.25">
      <c r="A387" s="1">
        <v>1</v>
      </c>
      <c r="B387" s="54">
        <v>7</v>
      </c>
      <c r="C387" s="105" t="s">
        <v>480</v>
      </c>
      <c r="D387" s="50" t="s">
        <v>187</v>
      </c>
      <c r="E387" s="68" t="s">
        <v>21</v>
      </c>
      <c r="F387" s="68" t="s">
        <v>21</v>
      </c>
      <c r="G387" s="89">
        <v>84</v>
      </c>
      <c r="H387" s="89">
        <v>14</v>
      </c>
      <c r="I387" s="63">
        <v>263.30200000000002</v>
      </c>
      <c r="J387" s="63">
        <v>263.13799999999998</v>
      </c>
      <c r="K387" s="63">
        <v>262.15199999999999</v>
      </c>
      <c r="L387" s="63">
        <v>261.96600000000001</v>
      </c>
      <c r="M387" s="88">
        <v>37.15</v>
      </c>
      <c r="N387" s="52">
        <v>150</v>
      </c>
      <c r="O387" s="52">
        <f t="shared" si="186"/>
        <v>1.1500000000000341</v>
      </c>
      <c r="P387" s="52">
        <f t="shared" si="187"/>
        <v>1.1610000000000014</v>
      </c>
      <c r="Q387" s="51">
        <f t="shared" si="188"/>
        <v>0.75</v>
      </c>
      <c r="R387" s="51">
        <f t="shared" si="189"/>
        <v>9.0957131249999996</v>
      </c>
      <c r="S387" s="51">
        <f t="shared" si="190"/>
        <v>32.348362500000036</v>
      </c>
      <c r="T387" s="51">
        <f t="shared" si="191"/>
        <v>0</v>
      </c>
      <c r="U387" s="51">
        <f t="shared" si="192"/>
        <v>0</v>
      </c>
      <c r="V387" s="51">
        <f t="shared" si="193"/>
        <v>0</v>
      </c>
      <c r="W387" s="51">
        <f t="shared" si="194"/>
        <v>31.692200625000037</v>
      </c>
      <c r="X387" s="55">
        <f t="shared" si="182"/>
        <v>0</v>
      </c>
      <c r="Y387" s="55">
        <f t="shared" si="195"/>
        <v>0</v>
      </c>
      <c r="Z387" s="55">
        <f t="shared" si="196"/>
        <v>0</v>
      </c>
      <c r="AA387" s="51">
        <f t="shared" si="197"/>
        <v>46.4375</v>
      </c>
      <c r="AB387" s="56" t="s">
        <v>226</v>
      </c>
      <c r="AC387" s="51">
        <f t="shared" si="198"/>
        <v>1.8574999999999999</v>
      </c>
      <c r="AD387" s="53">
        <f t="shared" si="183"/>
        <v>1</v>
      </c>
      <c r="AE387" s="53">
        <f t="shared" si="184"/>
        <v>0</v>
      </c>
      <c r="AF387" s="53">
        <f t="shared" si="185"/>
        <v>0</v>
      </c>
    </row>
    <row r="388" spans="1:32" s="6" customFormat="1" ht="15" x14ac:dyDescent="0.25">
      <c r="A388" s="1">
        <v>1</v>
      </c>
      <c r="B388" s="54">
        <v>7</v>
      </c>
      <c r="C388" s="105" t="s">
        <v>480</v>
      </c>
      <c r="D388" s="50" t="s">
        <v>284</v>
      </c>
      <c r="E388" s="68" t="s">
        <v>128</v>
      </c>
      <c r="F388" s="68" t="s">
        <v>21</v>
      </c>
      <c r="G388" s="89">
        <v>79</v>
      </c>
      <c r="H388" s="89">
        <v>75</v>
      </c>
      <c r="I388" s="63">
        <v>264.43400000000003</v>
      </c>
      <c r="J388" s="63">
        <v>264.846</v>
      </c>
      <c r="K388" s="63">
        <v>263.28399999999999</v>
      </c>
      <c r="L388" s="63">
        <v>263.16800000000001</v>
      </c>
      <c r="M388" s="88">
        <v>23.23</v>
      </c>
      <c r="N388" s="52">
        <v>150</v>
      </c>
      <c r="O388" s="52">
        <f t="shared" si="186"/>
        <v>1.1500000000000341</v>
      </c>
      <c r="P388" s="52">
        <f t="shared" si="187"/>
        <v>1.4140000000000157</v>
      </c>
      <c r="Q388" s="51">
        <f t="shared" si="188"/>
        <v>0.75</v>
      </c>
      <c r="R388" s="51">
        <f t="shared" si="189"/>
        <v>5.6875751250000004</v>
      </c>
      <c r="S388" s="51">
        <f t="shared" si="190"/>
        <v>24.635415000000272</v>
      </c>
      <c r="T388" s="51">
        <f t="shared" si="191"/>
        <v>0</v>
      </c>
      <c r="U388" s="51">
        <f t="shared" si="192"/>
        <v>0</v>
      </c>
      <c r="V388" s="51">
        <f t="shared" si="193"/>
        <v>0</v>
      </c>
      <c r="W388" s="51">
        <f t="shared" si="194"/>
        <v>24.225115125000272</v>
      </c>
      <c r="X388" s="55">
        <f t="shared" si="182"/>
        <v>65.694440000000725</v>
      </c>
      <c r="Y388" s="55">
        <f t="shared" si="195"/>
        <v>0</v>
      </c>
      <c r="Z388" s="55">
        <f t="shared" si="196"/>
        <v>0</v>
      </c>
      <c r="AA388" s="51">
        <f t="shared" si="197"/>
        <v>29.037500000000001</v>
      </c>
      <c r="AB388" s="56" t="s">
        <v>226</v>
      </c>
      <c r="AC388" s="51">
        <f t="shared" si="198"/>
        <v>1.1615</v>
      </c>
      <c r="AD388" s="53">
        <f t="shared" si="183"/>
        <v>1</v>
      </c>
      <c r="AE388" s="53">
        <f t="shared" si="184"/>
        <v>0</v>
      </c>
      <c r="AF388" s="53">
        <f t="shared" si="185"/>
        <v>0</v>
      </c>
    </row>
    <row r="389" spans="1:32" s="6" customFormat="1" ht="15" x14ac:dyDescent="0.25">
      <c r="A389" s="1">
        <v>1</v>
      </c>
      <c r="B389" s="54">
        <v>7</v>
      </c>
      <c r="C389" s="105" t="s">
        <v>480</v>
      </c>
      <c r="D389" s="50" t="s">
        <v>248</v>
      </c>
      <c r="E389" s="68" t="s">
        <v>128</v>
      </c>
      <c r="F389" s="68" t="s">
        <v>21</v>
      </c>
      <c r="G389" s="89">
        <v>73</v>
      </c>
      <c r="H389" s="89">
        <v>74</v>
      </c>
      <c r="I389" s="63">
        <v>265.38299999999998</v>
      </c>
      <c r="J389" s="63">
        <v>264.846</v>
      </c>
      <c r="K389" s="63">
        <v>264.233</v>
      </c>
      <c r="L389" s="63">
        <v>263.69600000000003</v>
      </c>
      <c r="M389" s="88">
        <v>54.19</v>
      </c>
      <c r="N389" s="52">
        <v>150</v>
      </c>
      <c r="O389" s="52">
        <f t="shared" si="186"/>
        <v>1.1499999999999773</v>
      </c>
      <c r="P389" s="52">
        <f t="shared" si="187"/>
        <v>1.1499999999999773</v>
      </c>
      <c r="Q389" s="51">
        <f t="shared" si="188"/>
        <v>0.75</v>
      </c>
      <c r="R389" s="51">
        <f t="shared" si="189"/>
        <v>13.267744125</v>
      </c>
      <c r="S389" s="51">
        <f t="shared" si="190"/>
        <v>46.738874999999076</v>
      </c>
      <c r="T389" s="51">
        <f t="shared" si="191"/>
        <v>0</v>
      </c>
      <c r="U389" s="51">
        <f t="shared" si="192"/>
        <v>0</v>
      </c>
      <c r="V389" s="51">
        <f t="shared" si="193"/>
        <v>0</v>
      </c>
      <c r="W389" s="51">
        <f t="shared" si="194"/>
        <v>45.781744124999079</v>
      </c>
      <c r="X389" s="55">
        <f t="shared" si="182"/>
        <v>0</v>
      </c>
      <c r="Y389" s="55">
        <f t="shared" si="195"/>
        <v>0</v>
      </c>
      <c r="Z389" s="55">
        <f t="shared" si="196"/>
        <v>0</v>
      </c>
      <c r="AA389" s="51">
        <f t="shared" si="197"/>
        <v>67.737499999999997</v>
      </c>
      <c r="AB389" s="56" t="s">
        <v>226</v>
      </c>
      <c r="AC389" s="51">
        <f t="shared" si="198"/>
        <v>2.7095000000000002</v>
      </c>
      <c r="AD389" s="53">
        <f t="shared" si="183"/>
        <v>1</v>
      </c>
      <c r="AE389" s="53">
        <f t="shared" si="184"/>
        <v>0</v>
      </c>
      <c r="AF389" s="53">
        <f t="shared" si="185"/>
        <v>0</v>
      </c>
    </row>
    <row r="390" spans="1:32" s="6" customFormat="1" ht="15" x14ac:dyDescent="0.25">
      <c r="A390" s="1">
        <v>1</v>
      </c>
      <c r="B390" s="54">
        <v>7</v>
      </c>
      <c r="C390" s="105" t="s">
        <v>480</v>
      </c>
      <c r="D390" s="50" t="s">
        <v>246</v>
      </c>
      <c r="E390" s="68" t="s">
        <v>21</v>
      </c>
      <c r="F390" s="68" t="s">
        <v>21</v>
      </c>
      <c r="G390" s="89">
        <v>74</v>
      </c>
      <c r="H390" s="89">
        <v>75</v>
      </c>
      <c r="I390" s="63">
        <v>264.846</v>
      </c>
      <c r="J390" s="63">
        <v>264.846</v>
      </c>
      <c r="K390" s="63">
        <v>263.69600000000003</v>
      </c>
      <c r="L390" s="63">
        <v>263.16800000000001</v>
      </c>
      <c r="M390" s="88">
        <v>29.92</v>
      </c>
      <c r="N390" s="52">
        <v>150</v>
      </c>
      <c r="O390" s="52">
        <f t="shared" si="186"/>
        <v>1.1499999999999773</v>
      </c>
      <c r="P390" s="52">
        <f t="shared" si="187"/>
        <v>1.4139999999999873</v>
      </c>
      <c r="Q390" s="51">
        <f t="shared" si="188"/>
        <v>0.75</v>
      </c>
      <c r="R390" s="51">
        <f t="shared" si="189"/>
        <v>7.3255380000000008</v>
      </c>
      <c r="S390" s="51">
        <f t="shared" si="190"/>
        <v>31.730159999999717</v>
      </c>
      <c r="T390" s="51">
        <f t="shared" si="191"/>
        <v>0</v>
      </c>
      <c r="U390" s="51">
        <f t="shared" si="192"/>
        <v>0</v>
      </c>
      <c r="V390" s="51">
        <f t="shared" si="193"/>
        <v>0</v>
      </c>
      <c r="W390" s="51">
        <f t="shared" si="194"/>
        <v>31.201697999999716</v>
      </c>
      <c r="X390" s="55">
        <f t="shared" si="182"/>
        <v>84.613759999999246</v>
      </c>
      <c r="Y390" s="55">
        <f t="shared" si="195"/>
        <v>0</v>
      </c>
      <c r="Z390" s="55">
        <f t="shared" si="196"/>
        <v>0</v>
      </c>
      <c r="AA390" s="51">
        <f t="shared" si="197"/>
        <v>37.400000000000006</v>
      </c>
      <c r="AB390" s="56" t="s">
        <v>226</v>
      </c>
      <c r="AC390" s="51">
        <f t="shared" si="198"/>
        <v>1.4960000000000002</v>
      </c>
      <c r="AD390" s="53">
        <f t="shared" si="183"/>
        <v>1</v>
      </c>
      <c r="AE390" s="53">
        <f t="shared" si="184"/>
        <v>0</v>
      </c>
      <c r="AF390" s="53">
        <f t="shared" si="185"/>
        <v>0</v>
      </c>
    </row>
    <row r="391" spans="1:32" s="6" customFormat="1" ht="15" x14ac:dyDescent="0.25">
      <c r="A391" s="1">
        <v>1</v>
      </c>
      <c r="B391" s="54">
        <v>7</v>
      </c>
      <c r="C391" s="105" t="s">
        <v>482</v>
      </c>
      <c r="D391" s="50" t="s">
        <v>176</v>
      </c>
      <c r="E391" s="68" t="s">
        <v>21</v>
      </c>
      <c r="F391" s="68" t="s">
        <v>128</v>
      </c>
      <c r="G391" s="89">
        <v>75</v>
      </c>
      <c r="H391" s="89">
        <v>76</v>
      </c>
      <c r="I391" s="63">
        <v>264.846</v>
      </c>
      <c r="J391" s="63">
        <v>261.87900000000002</v>
      </c>
      <c r="K391" s="63">
        <v>263.16800000000001</v>
      </c>
      <c r="L391" s="63">
        <v>260.72899999999998</v>
      </c>
      <c r="M391" s="88">
        <v>49.42</v>
      </c>
      <c r="N391" s="52">
        <v>150</v>
      </c>
      <c r="O391" s="52">
        <f t="shared" si="186"/>
        <v>1.6779999999999973</v>
      </c>
      <c r="P391" s="52">
        <f t="shared" si="187"/>
        <v>1.4140000000000157</v>
      </c>
      <c r="Q391" s="51">
        <f t="shared" si="188"/>
        <v>0.75</v>
      </c>
      <c r="R391" s="51">
        <f t="shared" si="189"/>
        <v>12.099869250000001</v>
      </c>
      <c r="S391" s="51">
        <f t="shared" si="190"/>
        <v>52.409910000000579</v>
      </c>
      <c r="T391" s="51">
        <f t="shared" si="191"/>
        <v>0</v>
      </c>
      <c r="U391" s="51">
        <f t="shared" si="192"/>
        <v>0</v>
      </c>
      <c r="V391" s="51">
        <f t="shared" si="193"/>
        <v>0</v>
      </c>
      <c r="W391" s="51">
        <f t="shared" si="194"/>
        <v>51.537029250000579</v>
      </c>
      <c r="X391" s="55">
        <f t="shared" si="182"/>
        <v>139.75976000000156</v>
      </c>
      <c r="Y391" s="55">
        <f t="shared" si="195"/>
        <v>0</v>
      </c>
      <c r="Z391" s="55">
        <f t="shared" si="196"/>
        <v>0</v>
      </c>
      <c r="AA391" s="51">
        <f t="shared" si="197"/>
        <v>61.775000000000006</v>
      </c>
      <c r="AB391" s="56" t="s">
        <v>226</v>
      </c>
      <c r="AC391" s="51">
        <f t="shared" si="198"/>
        <v>2.4710000000000001</v>
      </c>
      <c r="AD391" s="53">
        <f t="shared" si="183"/>
        <v>1</v>
      </c>
      <c r="AE391" s="53">
        <f t="shared" si="184"/>
        <v>0</v>
      </c>
      <c r="AF391" s="53">
        <f t="shared" si="185"/>
        <v>0</v>
      </c>
    </row>
    <row r="392" spans="1:32" s="6" customFormat="1" ht="15" x14ac:dyDescent="0.25">
      <c r="A392" s="1">
        <v>1</v>
      </c>
      <c r="B392" s="54">
        <v>7</v>
      </c>
      <c r="C392" s="105" t="s">
        <v>482</v>
      </c>
      <c r="D392" s="50" t="s">
        <v>177</v>
      </c>
      <c r="E392" s="68" t="s">
        <v>128</v>
      </c>
      <c r="F392" s="68" t="s">
        <v>21</v>
      </c>
      <c r="G392" s="89">
        <v>76</v>
      </c>
      <c r="H392" s="89">
        <v>20</v>
      </c>
      <c r="I392" s="63">
        <v>261.87900000000002</v>
      </c>
      <c r="J392" s="63">
        <v>261.3</v>
      </c>
      <c r="K392" s="63">
        <v>260.72899999999998</v>
      </c>
      <c r="L392" s="63">
        <v>260.14999999999998</v>
      </c>
      <c r="M392" s="88">
        <v>59.74</v>
      </c>
      <c r="N392" s="52">
        <v>150</v>
      </c>
      <c r="O392" s="52">
        <f t="shared" si="186"/>
        <v>1.1500000000000341</v>
      </c>
      <c r="P392" s="52">
        <f t="shared" si="187"/>
        <v>1.1500000000000341</v>
      </c>
      <c r="Q392" s="51">
        <f t="shared" si="188"/>
        <v>0.75</v>
      </c>
      <c r="R392" s="51">
        <f t="shared" si="189"/>
        <v>14.626592250000002</v>
      </c>
      <c r="S392" s="51">
        <f t="shared" si="190"/>
        <v>51.52575000000153</v>
      </c>
      <c r="T392" s="51">
        <f t="shared" si="191"/>
        <v>0</v>
      </c>
      <c r="U392" s="51">
        <f t="shared" si="192"/>
        <v>0</v>
      </c>
      <c r="V392" s="51">
        <f t="shared" si="193"/>
        <v>0</v>
      </c>
      <c r="W392" s="51">
        <f t="shared" si="194"/>
        <v>50.47059225000153</v>
      </c>
      <c r="X392" s="55">
        <f t="shared" si="182"/>
        <v>0</v>
      </c>
      <c r="Y392" s="55">
        <f t="shared" si="195"/>
        <v>0</v>
      </c>
      <c r="Z392" s="55">
        <f t="shared" si="196"/>
        <v>0</v>
      </c>
      <c r="AA392" s="51">
        <f t="shared" si="197"/>
        <v>74.674999999999997</v>
      </c>
      <c r="AB392" s="56" t="s">
        <v>226</v>
      </c>
      <c r="AC392" s="51">
        <f t="shared" si="198"/>
        <v>2.9870000000000001</v>
      </c>
      <c r="AD392" s="53">
        <f t="shared" si="183"/>
        <v>1</v>
      </c>
      <c r="AE392" s="53">
        <f t="shared" si="184"/>
        <v>0</v>
      </c>
      <c r="AF392" s="53">
        <f t="shared" si="185"/>
        <v>0</v>
      </c>
    </row>
    <row r="393" spans="1:32" s="6" customFormat="1" ht="15" x14ac:dyDescent="0.25">
      <c r="A393" s="1">
        <v>1</v>
      </c>
      <c r="B393" s="54">
        <v>7</v>
      </c>
      <c r="C393" s="105" t="s">
        <v>482</v>
      </c>
      <c r="D393" s="50" t="s">
        <v>219</v>
      </c>
      <c r="E393" s="68" t="s">
        <v>21</v>
      </c>
      <c r="F393" s="68" t="s">
        <v>21</v>
      </c>
      <c r="G393" s="89">
        <v>20</v>
      </c>
      <c r="H393" s="89">
        <v>21</v>
      </c>
      <c r="I393" s="63">
        <v>261.3</v>
      </c>
      <c r="J393" s="63">
        <v>258.07</v>
      </c>
      <c r="K393" s="63">
        <v>260.14999999999998</v>
      </c>
      <c r="L393" s="63">
        <v>256.92</v>
      </c>
      <c r="M393" s="88">
        <v>22.58</v>
      </c>
      <c r="N393" s="52">
        <v>150</v>
      </c>
      <c r="O393" s="52">
        <f t="shared" si="186"/>
        <v>1.2500000000000342</v>
      </c>
      <c r="P393" s="52">
        <f t="shared" si="187"/>
        <v>1.2500000000000058</v>
      </c>
      <c r="Q393" s="51">
        <f t="shared" si="188"/>
        <v>0.75</v>
      </c>
      <c r="R393" s="51">
        <f t="shared" si="189"/>
        <v>5.5284307500000001</v>
      </c>
      <c r="S393" s="51">
        <f t="shared" si="190"/>
        <v>21.168750000000095</v>
      </c>
      <c r="T393" s="51">
        <f t="shared" si="191"/>
        <v>0</v>
      </c>
      <c r="U393" s="51">
        <f t="shared" si="192"/>
        <v>0</v>
      </c>
      <c r="V393" s="51">
        <f t="shared" si="193"/>
        <v>0</v>
      </c>
      <c r="W393" s="51">
        <f t="shared" si="194"/>
        <v>20.769930750000096</v>
      </c>
      <c r="X393" s="55">
        <f t="shared" si="182"/>
        <v>56.450000000000259</v>
      </c>
      <c r="Y393" s="55">
        <f t="shared" si="195"/>
        <v>0</v>
      </c>
      <c r="Z393" s="55">
        <f t="shared" si="196"/>
        <v>0</v>
      </c>
      <c r="AA393" s="51">
        <f t="shared" si="197"/>
        <v>28.224999999999998</v>
      </c>
      <c r="AB393" s="56" t="s">
        <v>129</v>
      </c>
      <c r="AC393" s="51">
        <f t="shared" si="198"/>
        <v>1.129</v>
      </c>
      <c r="AD393" s="53">
        <f t="shared" si="183"/>
        <v>1</v>
      </c>
      <c r="AE393" s="53">
        <f t="shared" si="184"/>
        <v>0</v>
      </c>
      <c r="AF393" s="53">
        <f t="shared" si="185"/>
        <v>0</v>
      </c>
    </row>
    <row r="394" spans="1:32" s="6" customFormat="1" ht="15" x14ac:dyDescent="0.25">
      <c r="A394" s="1">
        <v>1</v>
      </c>
      <c r="B394" s="54">
        <v>7</v>
      </c>
      <c r="C394" s="105" t="s">
        <v>483</v>
      </c>
      <c r="D394" s="50" t="s">
        <v>213</v>
      </c>
      <c r="E394" s="68" t="s">
        <v>21</v>
      </c>
      <c r="F394" s="68" t="s">
        <v>21</v>
      </c>
      <c r="G394" s="89">
        <v>14</v>
      </c>
      <c r="H394" s="89">
        <v>15</v>
      </c>
      <c r="I394" s="63">
        <v>263.13799999999998</v>
      </c>
      <c r="J394" s="63">
        <v>263.43700000000001</v>
      </c>
      <c r="K394" s="63">
        <v>261.96600000000001</v>
      </c>
      <c r="L394" s="63">
        <v>261.59699999999998</v>
      </c>
      <c r="M394" s="88">
        <v>73.959999999999994</v>
      </c>
      <c r="N394" s="52">
        <v>150</v>
      </c>
      <c r="O394" s="52">
        <f t="shared" si="186"/>
        <v>1.1719999999999686</v>
      </c>
      <c r="P394" s="52">
        <f t="shared" si="187"/>
        <v>1.5060000000000002</v>
      </c>
      <c r="Q394" s="51">
        <f t="shared" si="188"/>
        <v>0.85</v>
      </c>
      <c r="R394" s="51">
        <f t="shared" si="189"/>
        <v>20.6967815</v>
      </c>
      <c r="S394" s="51">
        <f t="shared" si="190"/>
        <v>94.298999999999992</v>
      </c>
      <c r="T394" s="51">
        <f t="shared" si="191"/>
        <v>0.37719600000001424</v>
      </c>
      <c r="U394" s="51">
        <f t="shared" si="192"/>
        <v>0</v>
      </c>
      <c r="V394" s="51">
        <f t="shared" si="193"/>
        <v>0</v>
      </c>
      <c r="W394" s="51">
        <f t="shared" si="194"/>
        <v>93.369877500000001</v>
      </c>
      <c r="X394" s="55">
        <f t="shared" si="182"/>
        <v>0</v>
      </c>
      <c r="Y394" s="55">
        <f t="shared" si="195"/>
        <v>0</v>
      </c>
      <c r="Z394" s="55">
        <f t="shared" si="196"/>
        <v>0</v>
      </c>
      <c r="AA394" s="51">
        <f t="shared" si="197"/>
        <v>99.846000000000004</v>
      </c>
      <c r="AB394" s="56" t="s">
        <v>226</v>
      </c>
      <c r="AC394" s="51">
        <f t="shared" si="198"/>
        <v>3.698</v>
      </c>
      <c r="AD394" s="53">
        <f t="shared" si="183"/>
        <v>1</v>
      </c>
      <c r="AE394" s="53">
        <f t="shared" si="184"/>
        <v>0</v>
      </c>
      <c r="AF394" s="53">
        <f t="shared" si="185"/>
        <v>0</v>
      </c>
    </row>
    <row r="395" spans="1:32" s="6" customFormat="1" ht="15" x14ac:dyDescent="0.25">
      <c r="A395" s="1">
        <v>1</v>
      </c>
      <c r="B395" s="54">
        <v>7</v>
      </c>
      <c r="C395" s="105" t="s">
        <v>483</v>
      </c>
      <c r="D395" s="50" t="s">
        <v>214</v>
      </c>
      <c r="E395" s="68" t="s">
        <v>21</v>
      </c>
      <c r="F395" s="68" t="s">
        <v>21</v>
      </c>
      <c r="G395" s="89">
        <v>15</v>
      </c>
      <c r="H395" s="89">
        <v>16</v>
      </c>
      <c r="I395" s="63">
        <v>263.43700000000001</v>
      </c>
      <c r="J395" s="63">
        <v>264.26499999999999</v>
      </c>
      <c r="K395" s="63">
        <v>261.59699999999998</v>
      </c>
      <c r="L395" s="63">
        <v>261.29300000000001</v>
      </c>
      <c r="M395" s="88">
        <v>60.76</v>
      </c>
      <c r="N395" s="52">
        <v>150</v>
      </c>
      <c r="O395" s="52">
        <f t="shared" si="186"/>
        <v>1.8400000000000318</v>
      </c>
      <c r="P395" s="52">
        <f t="shared" si="187"/>
        <v>2.4060000000000059</v>
      </c>
      <c r="Q395" s="51">
        <f t="shared" si="188"/>
        <v>0.95000000000000007</v>
      </c>
      <c r="R395" s="51">
        <f t="shared" si="189"/>
        <v>19.129526500000001</v>
      </c>
      <c r="S395" s="51">
        <f t="shared" si="190"/>
        <v>86.582999999999998</v>
      </c>
      <c r="T395" s="51">
        <f t="shared" si="191"/>
        <v>52.296132000000341</v>
      </c>
      <c r="U395" s="51">
        <f t="shared" si="192"/>
        <v>0</v>
      </c>
      <c r="V395" s="51">
        <f t="shared" si="193"/>
        <v>0</v>
      </c>
      <c r="W395" s="51">
        <f t="shared" si="194"/>
        <v>137.80595850000034</v>
      </c>
      <c r="X395" s="55">
        <f t="shared" si="182"/>
        <v>0</v>
      </c>
      <c r="Y395" s="55">
        <f t="shared" si="195"/>
        <v>292.37712000000073</v>
      </c>
      <c r="Z395" s="55">
        <f t="shared" si="196"/>
        <v>0</v>
      </c>
      <c r="AA395" s="51">
        <f t="shared" si="197"/>
        <v>88.102000000000004</v>
      </c>
      <c r="AB395" s="56" t="s">
        <v>226</v>
      </c>
      <c r="AC395" s="51">
        <f t="shared" si="198"/>
        <v>3.0380000000000003</v>
      </c>
      <c r="AD395" s="53">
        <f t="shared" si="183"/>
        <v>1</v>
      </c>
      <c r="AE395" s="53">
        <f t="shared" si="184"/>
        <v>0</v>
      </c>
      <c r="AF395" s="53">
        <f t="shared" si="185"/>
        <v>0</v>
      </c>
    </row>
    <row r="396" spans="1:32" s="6" customFormat="1" ht="15" x14ac:dyDescent="0.25">
      <c r="A396" s="1">
        <v>1</v>
      </c>
      <c r="B396" s="54">
        <v>7</v>
      </c>
      <c r="C396" s="105" t="s">
        <v>483</v>
      </c>
      <c r="D396" s="50" t="s">
        <v>215</v>
      </c>
      <c r="E396" s="68" t="s">
        <v>21</v>
      </c>
      <c r="F396" s="68" t="s">
        <v>21</v>
      </c>
      <c r="G396" s="89">
        <v>16</v>
      </c>
      <c r="H396" s="89">
        <v>17</v>
      </c>
      <c r="I396" s="63">
        <v>264.26499999999999</v>
      </c>
      <c r="J396" s="63">
        <v>262.99</v>
      </c>
      <c r="K396" s="63">
        <v>261.29300000000001</v>
      </c>
      <c r="L396" s="63">
        <v>261.09100000000001</v>
      </c>
      <c r="M396" s="88">
        <v>40.26</v>
      </c>
      <c r="N396" s="52">
        <v>150</v>
      </c>
      <c r="O396" s="52">
        <f t="shared" si="186"/>
        <v>2.97199999999998</v>
      </c>
      <c r="P396" s="52">
        <f t="shared" si="187"/>
        <v>2.4354999999999905</v>
      </c>
      <c r="Q396" s="51">
        <f t="shared" si="188"/>
        <v>0.95000000000000007</v>
      </c>
      <c r="R396" s="51">
        <f t="shared" si="189"/>
        <v>12.67535775</v>
      </c>
      <c r="S396" s="51">
        <f t="shared" si="190"/>
        <v>57.3705</v>
      </c>
      <c r="T396" s="51">
        <f t="shared" si="191"/>
        <v>35.780068499999636</v>
      </c>
      <c r="U396" s="51">
        <f t="shared" si="192"/>
        <v>0</v>
      </c>
      <c r="V396" s="51">
        <f t="shared" si="193"/>
        <v>0</v>
      </c>
      <c r="W396" s="51">
        <f t="shared" si="194"/>
        <v>92.439476249999643</v>
      </c>
      <c r="X396" s="55">
        <f t="shared" si="182"/>
        <v>0</v>
      </c>
      <c r="Y396" s="55">
        <f t="shared" si="195"/>
        <v>196.10645999999923</v>
      </c>
      <c r="Z396" s="55">
        <f t="shared" si="196"/>
        <v>0</v>
      </c>
      <c r="AA396" s="51">
        <f t="shared" si="197"/>
        <v>58.377000000000002</v>
      </c>
      <c r="AB396" s="56" t="s">
        <v>226</v>
      </c>
      <c r="AC396" s="51">
        <f t="shared" si="198"/>
        <v>2.0129999999999999</v>
      </c>
      <c r="AD396" s="53">
        <f t="shared" si="183"/>
        <v>1</v>
      </c>
      <c r="AE396" s="53">
        <f t="shared" si="184"/>
        <v>0</v>
      </c>
      <c r="AF396" s="53">
        <f t="shared" si="185"/>
        <v>0</v>
      </c>
    </row>
    <row r="397" spans="1:32" s="6" customFormat="1" ht="15" x14ac:dyDescent="0.25">
      <c r="A397" s="1">
        <v>1</v>
      </c>
      <c r="B397" s="54">
        <v>7</v>
      </c>
      <c r="C397" s="105" t="s">
        <v>484</v>
      </c>
      <c r="D397" s="50" t="s">
        <v>142</v>
      </c>
      <c r="E397" s="68" t="s">
        <v>128</v>
      </c>
      <c r="F397" s="68" t="s">
        <v>128</v>
      </c>
      <c r="G397" s="89">
        <v>9</v>
      </c>
      <c r="H397" s="89">
        <v>93</v>
      </c>
      <c r="I397" s="63">
        <v>263.72800000000001</v>
      </c>
      <c r="J397" s="63">
        <v>263.40100000000001</v>
      </c>
      <c r="K397" s="63">
        <v>262.57799999999997</v>
      </c>
      <c r="L397" s="63">
        <v>262.25099999999998</v>
      </c>
      <c r="M397" s="88">
        <v>47.78</v>
      </c>
      <c r="N397" s="52">
        <v>150</v>
      </c>
      <c r="O397" s="52">
        <f t="shared" si="186"/>
        <v>1.2000000000000342</v>
      </c>
      <c r="P397" s="52">
        <f t="shared" si="187"/>
        <v>1.2000000000000342</v>
      </c>
      <c r="Q397" s="51">
        <f t="shared" si="188"/>
        <v>0.75</v>
      </c>
      <c r="R397" s="51">
        <f t="shared" si="189"/>
        <v>11.69833575</v>
      </c>
      <c r="S397" s="51">
        <f t="shared" si="190"/>
        <v>43.002000000001225</v>
      </c>
      <c r="T397" s="51">
        <f t="shared" si="191"/>
        <v>0</v>
      </c>
      <c r="U397" s="51">
        <f t="shared" si="192"/>
        <v>0</v>
      </c>
      <c r="V397" s="51">
        <f t="shared" si="193"/>
        <v>0</v>
      </c>
      <c r="W397" s="51">
        <f t="shared" si="194"/>
        <v>42.158085750001227</v>
      </c>
      <c r="X397" s="55">
        <f t="shared" ref="X397:X409" si="199">IF(AND(P397&gt;=1.25,P397&lt;=1.5),P397*M397*2,0)</f>
        <v>0</v>
      </c>
      <c r="Y397" s="55">
        <f t="shared" si="195"/>
        <v>0</v>
      </c>
      <c r="Z397" s="55">
        <f t="shared" si="196"/>
        <v>0</v>
      </c>
      <c r="AA397" s="51">
        <f t="shared" si="197"/>
        <v>59.725000000000001</v>
      </c>
      <c r="AB397" s="56" t="s">
        <v>158</v>
      </c>
      <c r="AC397" s="51">
        <f t="shared" si="198"/>
        <v>2.3890000000000002</v>
      </c>
      <c r="AD397" s="53">
        <f t="shared" si="183"/>
        <v>1</v>
      </c>
      <c r="AE397" s="53">
        <f t="shared" si="184"/>
        <v>0</v>
      </c>
      <c r="AF397" s="53">
        <f t="shared" si="185"/>
        <v>0</v>
      </c>
    </row>
    <row r="398" spans="1:32" s="6" customFormat="1" ht="15" x14ac:dyDescent="0.25">
      <c r="A398" s="1">
        <v>1</v>
      </c>
      <c r="B398" s="54">
        <v>7</v>
      </c>
      <c r="C398" s="105" t="s">
        <v>484</v>
      </c>
      <c r="D398" s="50" t="s">
        <v>143</v>
      </c>
      <c r="E398" s="68" t="s">
        <v>128</v>
      </c>
      <c r="F398" s="68" t="s">
        <v>21</v>
      </c>
      <c r="G398" s="89">
        <v>93</v>
      </c>
      <c r="H398" s="89">
        <v>17</v>
      </c>
      <c r="I398" s="63">
        <v>263.40100000000001</v>
      </c>
      <c r="J398" s="63">
        <v>262.99</v>
      </c>
      <c r="K398" s="63">
        <v>262.25099999999998</v>
      </c>
      <c r="L398" s="63">
        <v>261.09100000000001</v>
      </c>
      <c r="M398" s="88">
        <v>43.89</v>
      </c>
      <c r="N398" s="52">
        <v>150</v>
      </c>
      <c r="O398" s="52">
        <f t="shared" si="186"/>
        <v>1.2000000000000342</v>
      </c>
      <c r="P398" s="52">
        <f t="shared" si="187"/>
        <v>1.5745000000000176</v>
      </c>
      <c r="Q398" s="51">
        <f t="shared" si="188"/>
        <v>0.85</v>
      </c>
      <c r="R398" s="51">
        <f t="shared" si="189"/>
        <v>12.282067874999999</v>
      </c>
      <c r="S398" s="51">
        <f t="shared" si="190"/>
        <v>55.95975</v>
      </c>
      <c r="T398" s="51">
        <f t="shared" si="191"/>
        <v>2.7793342500006544</v>
      </c>
      <c r="U398" s="51">
        <f t="shared" si="192"/>
        <v>0</v>
      </c>
      <c r="V398" s="51">
        <f t="shared" si="193"/>
        <v>0</v>
      </c>
      <c r="W398" s="51">
        <f t="shared" si="194"/>
        <v>57.96387712500065</v>
      </c>
      <c r="X398" s="55">
        <f t="shared" si="199"/>
        <v>0</v>
      </c>
      <c r="Y398" s="55">
        <f t="shared" si="195"/>
        <v>138.20961000000153</v>
      </c>
      <c r="Z398" s="55">
        <f t="shared" si="196"/>
        <v>0</v>
      </c>
      <c r="AA398" s="51">
        <f t="shared" si="197"/>
        <v>59.251500000000007</v>
      </c>
      <c r="AB398" s="56" t="s">
        <v>158</v>
      </c>
      <c r="AC398" s="51">
        <f t="shared" si="198"/>
        <v>2.1945000000000001</v>
      </c>
      <c r="AD398" s="53">
        <f t="shared" si="183"/>
        <v>1</v>
      </c>
      <c r="AE398" s="53">
        <f t="shared" si="184"/>
        <v>0</v>
      </c>
      <c r="AF398" s="53">
        <f t="shared" si="185"/>
        <v>0</v>
      </c>
    </row>
    <row r="399" spans="1:32" s="6" customFormat="1" ht="15" x14ac:dyDescent="0.25">
      <c r="A399" s="1">
        <v>1</v>
      </c>
      <c r="B399" s="54">
        <v>7</v>
      </c>
      <c r="C399" s="105" t="s">
        <v>484</v>
      </c>
      <c r="D399" s="50" t="s">
        <v>216</v>
      </c>
      <c r="E399" s="68" t="s">
        <v>21</v>
      </c>
      <c r="F399" s="68" t="s">
        <v>128</v>
      </c>
      <c r="G399" s="89">
        <v>17</v>
      </c>
      <c r="H399" s="89">
        <v>18</v>
      </c>
      <c r="I399" s="63">
        <v>262.99</v>
      </c>
      <c r="J399" s="63">
        <v>262.06400000000002</v>
      </c>
      <c r="K399" s="63">
        <v>261.09100000000001</v>
      </c>
      <c r="L399" s="63">
        <v>260.75200000000001</v>
      </c>
      <c r="M399" s="88">
        <v>63.95</v>
      </c>
      <c r="N399" s="52">
        <v>150</v>
      </c>
      <c r="O399" s="52">
        <f t="shared" si="186"/>
        <v>1.949000000000001</v>
      </c>
      <c r="P399" s="52">
        <f t="shared" si="187"/>
        <v>1.6555000000000064</v>
      </c>
      <c r="Q399" s="51">
        <f t="shared" si="188"/>
        <v>0.85</v>
      </c>
      <c r="R399" s="51">
        <f t="shared" si="189"/>
        <v>17.895608125000003</v>
      </c>
      <c r="S399" s="51">
        <f t="shared" si="190"/>
        <v>81.536249999999995</v>
      </c>
      <c r="T399" s="51">
        <f t="shared" si="191"/>
        <v>8.4525912500003493</v>
      </c>
      <c r="U399" s="51">
        <f t="shared" si="192"/>
        <v>0</v>
      </c>
      <c r="V399" s="51">
        <f t="shared" si="193"/>
        <v>0</v>
      </c>
      <c r="W399" s="51">
        <f t="shared" si="194"/>
        <v>88.859324375000341</v>
      </c>
      <c r="X399" s="55">
        <f t="shared" si="199"/>
        <v>0</v>
      </c>
      <c r="Y399" s="55">
        <f t="shared" si="195"/>
        <v>211.73845000000082</v>
      </c>
      <c r="Z399" s="55">
        <f t="shared" si="196"/>
        <v>0</v>
      </c>
      <c r="AA399" s="51">
        <f t="shared" si="197"/>
        <v>86.33250000000001</v>
      </c>
      <c r="AB399" s="56" t="s">
        <v>158</v>
      </c>
      <c r="AC399" s="51">
        <f t="shared" si="198"/>
        <v>3.1975000000000002</v>
      </c>
      <c r="AD399" s="53">
        <f t="shared" si="183"/>
        <v>1</v>
      </c>
      <c r="AE399" s="53">
        <f t="shared" si="184"/>
        <v>0</v>
      </c>
      <c r="AF399" s="53">
        <f t="shared" si="185"/>
        <v>0</v>
      </c>
    </row>
    <row r="400" spans="1:32" s="6" customFormat="1" ht="15" x14ac:dyDescent="0.25">
      <c r="A400" s="1">
        <v>1</v>
      </c>
      <c r="B400" s="54">
        <v>7</v>
      </c>
      <c r="C400" s="105" t="s">
        <v>484</v>
      </c>
      <c r="D400" s="50" t="s">
        <v>217</v>
      </c>
      <c r="E400" s="68" t="s">
        <v>128</v>
      </c>
      <c r="F400" s="68" t="s">
        <v>128</v>
      </c>
      <c r="G400" s="89">
        <v>18</v>
      </c>
      <c r="H400" s="89">
        <v>34</v>
      </c>
      <c r="I400" s="63">
        <v>262.06400000000002</v>
      </c>
      <c r="J400" s="63">
        <v>261.464</v>
      </c>
      <c r="K400" s="63">
        <v>260.75200000000001</v>
      </c>
      <c r="L400" s="63">
        <v>260.31400000000002</v>
      </c>
      <c r="M400" s="88">
        <v>67.13</v>
      </c>
      <c r="N400" s="52">
        <v>150</v>
      </c>
      <c r="O400" s="52">
        <f t="shared" si="186"/>
        <v>1.3620000000000119</v>
      </c>
      <c r="P400" s="52">
        <f t="shared" si="187"/>
        <v>1.2809999999999946</v>
      </c>
      <c r="Q400" s="51">
        <f t="shared" si="188"/>
        <v>0.75</v>
      </c>
      <c r="R400" s="51">
        <f t="shared" si="189"/>
        <v>16.435941374999999</v>
      </c>
      <c r="S400" s="51">
        <f t="shared" si="190"/>
        <v>64.495147499999717</v>
      </c>
      <c r="T400" s="51">
        <f t="shared" si="191"/>
        <v>0</v>
      </c>
      <c r="U400" s="51">
        <f t="shared" si="192"/>
        <v>0</v>
      </c>
      <c r="V400" s="51">
        <f t="shared" si="193"/>
        <v>0</v>
      </c>
      <c r="W400" s="51">
        <f t="shared" si="194"/>
        <v>63.309463874999715</v>
      </c>
      <c r="X400" s="55">
        <f t="shared" si="199"/>
        <v>171.98705999999927</v>
      </c>
      <c r="Y400" s="55">
        <f t="shared" si="195"/>
        <v>0</v>
      </c>
      <c r="Z400" s="55">
        <f t="shared" si="196"/>
        <v>0</v>
      </c>
      <c r="AA400" s="51">
        <f t="shared" si="197"/>
        <v>83.912499999999994</v>
      </c>
      <c r="AB400" s="56" t="s">
        <v>158</v>
      </c>
      <c r="AC400" s="51">
        <f t="shared" si="198"/>
        <v>3.3565</v>
      </c>
      <c r="AD400" s="53">
        <f t="shared" si="183"/>
        <v>1</v>
      </c>
      <c r="AE400" s="53">
        <f t="shared" si="184"/>
        <v>0</v>
      </c>
      <c r="AF400" s="53">
        <f t="shared" si="185"/>
        <v>0</v>
      </c>
    </row>
    <row r="401" spans="1:33" s="6" customFormat="1" ht="15" x14ac:dyDescent="0.25">
      <c r="A401" s="1">
        <v>1</v>
      </c>
      <c r="B401" s="54">
        <v>7</v>
      </c>
      <c r="C401" s="105" t="s">
        <v>484</v>
      </c>
      <c r="D401" s="50" t="s">
        <v>218</v>
      </c>
      <c r="E401" s="68" t="s">
        <v>128</v>
      </c>
      <c r="F401" s="68" t="s">
        <v>21</v>
      </c>
      <c r="G401" s="89">
        <v>34</v>
      </c>
      <c r="H401" s="89">
        <v>20</v>
      </c>
      <c r="I401" s="63">
        <v>261.464</v>
      </c>
      <c r="J401" s="63">
        <v>261.3</v>
      </c>
      <c r="K401" s="63">
        <v>260.31400000000002</v>
      </c>
      <c r="L401" s="63">
        <v>260.14999999999998</v>
      </c>
      <c r="M401" s="88">
        <v>49.78</v>
      </c>
      <c r="N401" s="52">
        <v>150</v>
      </c>
      <c r="O401" s="52">
        <f t="shared" si="186"/>
        <v>1.1999999999999773</v>
      </c>
      <c r="P401" s="52">
        <f t="shared" si="187"/>
        <v>1.2000000000000057</v>
      </c>
      <c r="Q401" s="51">
        <f t="shared" si="188"/>
        <v>0.75</v>
      </c>
      <c r="R401" s="51">
        <f t="shared" si="189"/>
        <v>12.18801075</v>
      </c>
      <c r="S401" s="51">
        <f t="shared" si="190"/>
        <v>44.802000000000213</v>
      </c>
      <c r="T401" s="51">
        <f t="shared" si="191"/>
        <v>0</v>
      </c>
      <c r="U401" s="51">
        <f t="shared" si="192"/>
        <v>0</v>
      </c>
      <c r="V401" s="51">
        <f t="shared" si="193"/>
        <v>0</v>
      </c>
      <c r="W401" s="51">
        <f t="shared" si="194"/>
        <v>43.922760750000215</v>
      </c>
      <c r="X401" s="55">
        <f t="shared" si="199"/>
        <v>0</v>
      </c>
      <c r="Y401" s="55">
        <f t="shared" si="195"/>
        <v>0</v>
      </c>
      <c r="Z401" s="55">
        <f t="shared" si="196"/>
        <v>0</v>
      </c>
      <c r="AA401" s="51">
        <f t="shared" si="197"/>
        <v>62.225000000000001</v>
      </c>
      <c r="AB401" s="56" t="s">
        <v>158</v>
      </c>
      <c r="AC401" s="51">
        <f t="shared" si="198"/>
        <v>2.4890000000000003</v>
      </c>
      <c r="AD401" s="53">
        <f t="shared" si="183"/>
        <v>1</v>
      </c>
      <c r="AE401" s="53">
        <f t="shared" si="184"/>
        <v>0</v>
      </c>
      <c r="AF401" s="53">
        <f t="shared" si="185"/>
        <v>0</v>
      </c>
    </row>
    <row r="402" spans="1:33" s="6" customFormat="1" ht="15" x14ac:dyDescent="0.25">
      <c r="A402" s="1">
        <v>1</v>
      </c>
      <c r="B402" s="54">
        <v>7</v>
      </c>
      <c r="C402" s="105" t="s">
        <v>484</v>
      </c>
      <c r="D402" s="50" t="s">
        <v>242</v>
      </c>
      <c r="E402" s="68" t="s">
        <v>41</v>
      </c>
      <c r="F402" s="68" t="s">
        <v>21</v>
      </c>
      <c r="G402" s="89">
        <v>71</v>
      </c>
      <c r="H402" s="89">
        <v>20</v>
      </c>
      <c r="I402" s="63">
        <v>262.35000000000002</v>
      </c>
      <c r="J402" s="63">
        <v>261.3</v>
      </c>
      <c r="K402" s="63">
        <v>261.2</v>
      </c>
      <c r="L402" s="63">
        <v>260.14999999999998</v>
      </c>
      <c r="M402" s="88">
        <v>70.66</v>
      </c>
      <c r="N402" s="52">
        <v>150</v>
      </c>
      <c r="O402" s="52">
        <f t="shared" si="186"/>
        <v>1.2000000000000342</v>
      </c>
      <c r="P402" s="52">
        <f t="shared" si="187"/>
        <v>1.2000000000000342</v>
      </c>
      <c r="Q402" s="51">
        <f t="shared" si="188"/>
        <v>0.75</v>
      </c>
      <c r="R402" s="51">
        <f t="shared" si="189"/>
        <v>17.300217750000002</v>
      </c>
      <c r="S402" s="51">
        <f t="shared" si="190"/>
        <v>63.594000000001806</v>
      </c>
      <c r="T402" s="51">
        <f t="shared" si="191"/>
        <v>0</v>
      </c>
      <c r="U402" s="51">
        <f t="shared" si="192"/>
        <v>0</v>
      </c>
      <c r="V402" s="51">
        <f t="shared" si="193"/>
        <v>0</v>
      </c>
      <c r="W402" s="51">
        <f t="shared" si="194"/>
        <v>62.345967750001805</v>
      </c>
      <c r="X402" s="55">
        <f t="shared" si="199"/>
        <v>0</v>
      </c>
      <c r="Y402" s="55">
        <f t="shared" si="195"/>
        <v>0</v>
      </c>
      <c r="Z402" s="55">
        <f t="shared" si="196"/>
        <v>0</v>
      </c>
      <c r="AA402" s="51">
        <f t="shared" si="197"/>
        <v>88.324999999999989</v>
      </c>
      <c r="AB402" s="56" t="s">
        <v>158</v>
      </c>
      <c r="AC402" s="51">
        <f t="shared" si="198"/>
        <v>3.5329999999999999</v>
      </c>
      <c r="AD402" s="53">
        <f t="shared" si="183"/>
        <v>0</v>
      </c>
      <c r="AE402" s="53">
        <f t="shared" si="184"/>
        <v>0</v>
      </c>
      <c r="AF402" s="53">
        <f t="shared" si="185"/>
        <v>1</v>
      </c>
    </row>
    <row r="403" spans="1:33" s="6" customFormat="1" ht="15" x14ac:dyDescent="0.25">
      <c r="A403" s="1">
        <v>1</v>
      </c>
      <c r="B403" s="54">
        <v>7</v>
      </c>
      <c r="C403" s="105" t="s">
        <v>484</v>
      </c>
      <c r="D403" s="50" t="s">
        <v>197</v>
      </c>
      <c r="E403" s="68" t="s">
        <v>41</v>
      </c>
      <c r="F403" s="68" t="s">
        <v>128</v>
      </c>
      <c r="G403" s="89">
        <v>127</v>
      </c>
      <c r="H403" s="89">
        <v>128</v>
      </c>
      <c r="I403" s="63">
        <v>264.21800000000002</v>
      </c>
      <c r="J403" s="63">
        <v>264.03300000000002</v>
      </c>
      <c r="K403" s="63">
        <v>263.06799999999998</v>
      </c>
      <c r="L403" s="63">
        <v>262.68099999999998</v>
      </c>
      <c r="M403" s="88">
        <v>77.430000000000007</v>
      </c>
      <c r="N403" s="52">
        <v>150</v>
      </c>
      <c r="O403" s="52">
        <f t="shared" si="186"/>
        <v>1.2000000000000342</v>
      </c>
      <c r="P403" s="52">
        <f t="shared" si="187"/>
        <v>1.3010000000000332</v>
      </c>
      <c r="Q403" s="51">
        <f t="shared" si="188"/>
        <v>0.75</v>
      </c>
      <c r="R403" s="51">
        <f t="shared" si="189"/>
        <v>18.957767625000002</v>
      </c>
      <c r="S403" s="51">
        <f t="shared" si="190"/>
        <v>75.552322500001935</v>
      </c>
      <c r="T403" s="51">
        <f t="shared" si="191"/>
        <v>0</v>
      </c>
      <c r="U403" s="51">
        <f t="shared" si="192"/>
        <v>0</v>
      </c>
      <c r="V403" s="51">
        <f t="shared" si="193"/>
        <v>0</v>
      </c>
      <c r="W403" s="51">
        <f t="shared" si="194"/>
        <v>74.184715125001929</v>
      </c>
      <c r="X403" s="55">
        <f t="shared" si="199"/>
        <v>201.47286000000517</v>
      </c>
      <c r="Y403" s="55">
        <f t="shared" si="195"/>
        <v>0</v>
      </c>
      <c r="Z403" s="55">
        <f t="shared" si="196"/>
        <v>0</v>
      </c>
      <c r="AA403" s="51">
        <f t="shared" si="197"/>
        <v>96.787500000000009</v>
      </c>
      <c r="AB403" s="56" t="s">
        <v>158</v>
      </c>
      <c r="AC403" s="51">
        <f t="shared" si="198"/>
        <v>3.8715000000000006</v>
      </c>
      <c r="AD403" s="53">
        <f t="shared" si="183"/>
        <v>0</v>
      </c>
      <c r="AE403" s="53">
        <f t="shared" si="184"/>
        <v>0</v>
      </c>
      <c r="AF403" s="53">
        <f t="shared" si="185"/>
        <v>1</v>
      </c>
    </row>
    <row r="404" spans="1:33" s="6" customFormat="1" ht="15" x14ac:dyDescent="0.25">
      <c r="A404" s="1">
        <v>1</v>
      </c>
      <c r="B404" s="54">
        <v>7</v>
      </c>
      <c r="C404" s="105" t="s">
        <v>484</v>
      </c>
      <c r="D404" s="50" t="s">
        <v>198</v>
      </c>
      <c r="E404" s="68" t="s">
        <v>128</v>
      </c>
      <c r="F404" s="68" t="s">
        <v>128</v>
      </c>
      <c r="G404" s="89">
        <v>128</v>
      </c>
      <c r="H404" s="89">
        <v>129</v>
      </c>
      <c r="I404" s="63">
        <v>264.03300000000002</v>
      </c>
      <c r="J404" s="63">
        <v>263.791</v>
      </c>
      <c r="K404" s="63">
        <v>262.68099999999998</v>
      </c>
      <c r="L404" s="63">
        <v>262.43799999999999</v>
      </c>
      <c r="M404" s="88">
        <v>48.62</v>
      </c>
      <c r="N404" s="52">
        <v>150</v>
      </c>
      <c r="O404" s="52">
        <f t="shared" si="186"/>
        <v>1.4020000000000323</v>
      </c>
      <c r="P404" s="52">
        <f t="shared" si="187"/>
        <v>1.4025000000000205</v>
      </c>
      <c r="Q404" s="51">
        <f t="shared" si="188"/>
        <v>0.75</v>
      </c>
      <c r="R404" s="51">
        <f t="shared" si="189"/>
        <v>11.903999249999998</v>
      </c>
      <c r="S404" s="51">
        <f t="shared" si="190"/>
        <v>51.142162500000744</v>
      </c>
      <c r="T404" s="51">
        <f t="shared" si="191"/>
        <v>0</v>
      </c>
      <c r="U404" s="51">
        <f t="shared" si="192"/>
        <v>0</v>
      </c>
      <c r="V404" s="51">
        <f t="shared" si="193"/>
        <v>0</v>
      </c>
      <c r="W404" s="51">
        <f t="shared" si="194"/>
        <v>50.283411750000745</v>
      </c>
      <c r="X404" s="55">
        <f t="shared" si="199"/>
        <v>136.37910000000198</v>
      </c>
      <c r="Y404" s="55">
        <f t="shared" si="195"/>
        <v>0</v>
      </c>
      <c r="Z404" s="55">
        <f t="shared" si="196"/>
        <v>0</v>
      </c>
      <c r="AA404" s="51">
        <f t="shared" si="197"/>
        <v>60.774999999999999</v>
      </c>
      <c r="AB404" s="56" t="s">
        <v>158</v>
      </c>
      <c r="AC404" s="51">
        <f t="shared" si="198"/>
        <v>2.431</v>
      </c>
      <c r="AD404" s="53">
        <f t="shared" si="183"/>
        <v>1</v>
      </c>
      <c r="AE404" s="53">
        <f t="shared" si="184"/>
        <v>0</v>
      </c>
      <c r="AF404" s="53">
        <f t="shared" si="185"/>
        <v>0</v>
      </c>
    </row>
    <row r="405" spans="1:33" s="6" customFormat="1" ht="15" x14ac:dyDescent="0.25">
      <c r="A405" s="1">
        <v>1</v>
      </c>
      <c r="B405" s="54">
        <v>7</v>
      </c>
      <c r="C405" s="105" t="s">
        <v>484</v>
      </c>
      <c r="D405" s="50" t="s">
        <v>240</v>
      </c>
      <c r="E405" s="68" t="s">
        <v>128</v>
      </c>
      <c r="F405" s="68" t="s">
        <v>21</v>
      </c>
      <c r="G405" s="89">
        <v>65</v>
      </c>
      <c r="H405" s="89">
        <v>66</v>
      </c>
      <c r="I405" s="63">
        <v>264.05099999999999</v>
      </c>
      <c r="J405" s="63">
        <v>263.89499999999998</v>
      </c>
      <c r="K405" s="63">
        <v>262.47500000000002</v>
      </c>
      <c r="L405" s="63">
        <v>262.17899999999997</v>
      </c>
      <c r="M405" s="88">
        <v>59.34</v>
      </c>
      <c r="N405" s="52">
        <v>150</v>
      </c>
      <c r="O405" s="52">
        <f t="shared" si="186"/>
        <v>1.625999999999965</v>
      </c>
      <c r="P405" s="52">
        <f t="shared" si="187"/>
        <v>1.6959999999999866</v>
      </c>
      <c r="Q405" s="51">
        <f t="shared" si="188"/>
        <v>0.85</v>
      </c>
      <c r="R405" s="51">
        <f t="shared" si="189"/>
        <v>16.60555725</v>
      </c>
      <c r="S405" s="51">
        <f t="shared" si="190"/>
        <v>75.658500000000004</v>
      </c>
      <c r="T405" s="51">
        <f t="shared" si="191"/>
        <v>9.886043999999325</v>
      </c>
      <c r="U405" s="51">
        <f t="shared" si="192"/>
        <v>0</v>
      </c>
      <c r="V405" s="51">
        <f t="shared" si="193"/>
        <v>0</v>
      </c>
      <c r="W405" s="51">
        <f t="shared" si="194"/>
        <v>84.496451249999339</v>
      </c>
      <c r="X405" s="55">
        <f t="shared" si="199"/>
        <v>0</v>
      </c>
      <c r="Y405" s="55">
        <f t="shared" si="195"/>
        <v>201.28127999999842</v>
      </c>
      <c r="Z405" s="55">
        <f t="shared" si="196"/>
        <v>0</v>
      </c>
      <c r="AA405" s="51">
        <f t="shared" si="197"/>
        <v>80.109000000000009</v>
      </c>
      <c r="AB405" s="56" t="s">
        <v>158</v>
      </c>
      <c r="AC405" s="51">
        <f t="shared" si="198"/>
        <v>2.9670000000000005</v>
      </c>
      <c r="AD405" s="53">
        <f t="shared" si="183"/>
        <v>1</v>
      </c>
      <c r="AE405" s="53">
        <f t="shared" si="184"/>
        <v>0</v>
      </c>
      <c r="AF405" s="53">
        <f t="shared" si="185"/>
        <v>0</v>
      </c>
    </row>
    <row r="406" spans="1:33" s="6" customFormat="1" ht="15" x14ac:dyDescent="0.25">
      <c r="A406" s="1">
        <v>1</v>
      </c>
      <c r="B406" s="54">
        <v>7</v>
      </c>
      <c r="C406" s="105" t="s">
        <v>484</v>
      </c>
      <c r="D406" s="50" t="s">
        <v>244</v>
      </c>
      <c r="E406" s="68" t="s">
        <v>21</v>
      </c>
      <c r="F406" s="68" t="s">
        <v>21</v>
      </c>
      <c r="G406" s="89">
        <v>66</v>
      </c>
      <c r="H406" s="89">
        <v>67</v>
      </c>
      <c r="I406" s="63">
        <v>263.89499999999998</v>
      </c>
      <c r="J406" s="63">
        <v>263.53399999999999</v>
      </c>
      <c r="K406" s="63">
        <v>262.17899999999997</v>
      </c>
      <c r="L406" s="63">
        <v>261.77499999999998</v>
      </c>
      <c r="M406" s="88">
        <v>80.760000000000005</v>
      </c>
      <c r="N406" s="52">
        <v>150</v>
      </c>
      <c r="O406" s="52">
        <f t="shared" si="186"/>
        <v>1.7660000000000082</v>
      </c>
      <c r="P406" s="52">
        <f t="shared" si="187"/>
        <v>1.7875000000000114</v>
      </c>
      <c r="Q406" s="51">
        <f t="shared" si="188"/>
        <v>0.85</v>
      </c>
      <c r="R406" s="51">
        <f t="shared" si="189"/>
        <v>22.599676500000001</v>
      </c>
      <c r="S406" s="51">
        <f t="shared" si="190"/>
        <v>102.96899999999999</v>
      </c>
      <c r="T406" s="51">
        <f t="shared" si="191"/>
        <v>19.735725000000784</v>
      </c>
      <c r="U406" s="51">
        <f t="shared" si="192"/>
        <v>0</v>
      </c>
      <c r="V406" s="51">
        <f t="shared" si="193"/>
        <v>0</v>
      </c>
      <c r="W406" s="51">
        <f t="shared" si="194"/>
        <v>121.27830150000078</v>
      </c>
      <c r="X406" s="55">
        <f t="shared" si="199"/>
        <v>0</v>
      </c>
      <c r="Y406" s="55">
        <f t="shared" si="195"/>
        <v>288.71700000000186</v>
      </c>
      <c r="Z406" s="55">
        <f t="shared" si="196"/>
        <v>0</v>
      </c>
      <c r="AA406" s="51">
        <f t="shared" si="197"/>
        <v>109.02600000000001</v>
      </c>
      <c r="AB406" s="56" t="s">
        <v>158</v>
      </c>
      <c r="AC406" s="51">
        <f t="shared" si="198"/>
        <v>4.0380000000000003</v>
      </c>
      <c r="AD406" s="53">
        <f t="shared" si="183"/>
        <v>1</v>
      </c>
      <c r="AE406" s="53">
        <f t="shared" si="184"/>
        <v>0</v>
      </c>
      <c r="AF406" s="53">
        <f t="shared" si="185"/>
        <v>0</v>
      </c>
    </row>
    <row r="407" spans="1:33" s="6" customFormat="1" ht="15" x14ac:dyDescent="0.25">
      <c r="A407" s="1">
        <v>1</v>
      </c>
      <c r="B407" s="54">
        <v>7</v>
      </c>
      <c r="C407" s="105" t="s">
        <v>484</v>
      </c>
      <c r="D407" s="50" t="s">
        <v>249</v>
      </c>
      <c r="E407" s="68" t="s">
        <v>21</v>
      </c>
      <c r="F407" s="68" t="s">
        <v>21</v>
      </c>
      <c r="G407" s="89">
        <v>67</v>
      </c>
      <c r="H407" s="89">
        <v>68</v>
      </c>
      <c r="I407" s="63">
        <v>263.53399999999999</v>
      </c>
      <c r="J407" s="63">
        <v>263.024</v>
      </c>
      <c r="K407" s="63">
        <v>261.77499999999998</v>
      </c>
      <c r="L407" s="63">
        <v>261.87400000000002</v>
      </c>
      <c r="M407" s="88">
        <v>72.63</v>
      </c>
      <c r="N407" s="52">
        <v>150</v>
      </c>
      <c r="O407" s="52">
        <f t="shared" si="186"/>
        <v>1.8090000000000146</v>
      </c>
      <c r="P407" s="52">
        <f t="shared" si="187"/>
        <v>1.504499999999996</v>
      </c>
      <c r="Q407" s="51">
        <f t="shared" si="188"/>
        <v>0.85</v>
      </c>
      <c r="R407" s="51">
        <f t="shared" si="189"/>
        <v>20.324597624999996</v>
      </c>
      <c r="S407" s="51">
        <f t="shared" si="190"/>
        <v>92.603249999999989</v>
      </c>
      <c r="T407" s="51">
        <f t="shared" si="191"/>
        <v>0.27780974999975006</v>
      </c>
      <c r="U407" s="51">
        <f t="shared" si="192"/>
        <v>0</v>
      </c>
      <c r="V407" s="51">
        <f t="shared" si="193"/>
        <v>0</v>
      </c>
      <c r="W407" s="51">
        <f t="shared" si="194"/>
        <v>91.598232374999739</v>
      </c>
      <c r="X407" s="55">
        <f t="shared" si="199"/>
        <v>0</v>
      </c>
      <c r="Y407" s="55">
        <f t="shared" si="195"/>
        <v>0</v>
      </c>
      <c r="Z407" s="55">
        <f t="shared" si="196"/>
        <v>0</v>
      </c>
      <c r="AA407" s="51">
        <f t="shared" si="197"/>
        <v>98.0505</v>
      </c>
      <c r="AB407" s="56" t="s">
        <v>158</v>
      </c>
      <c r="AC407" s="51">
        <f t="shared" si="198"/>
        <v>3.6315</v>
      </c>
      <c r="AD407" s="53">
        <f t="shared" si="183"/>
        <v>1</v>
      </c>
      <c r="AE407" s="53">
        <f t="shared" si="184"/>
        <v>0</v>
      </c>
      <c r="AF407" s="53">
        <f t="shared" si="185"/>
        <v>0</v>
      </c>
    </row>
    <row r="408" spans="1:33" s="6" customFormat="1" ht="15" x14ac:dyDescent="0.25">
      <c r="A408" s="1">
        <v>1</v>
      </c>
      <c r="B408" s="54">
        <v>7</v>
      </c>
      <c r="C408" s="105" t="s">
        <v>484</v>
      </c>
      <c r="D408" s="50" t="s">
        <v>250</v>
      </c>
      <c r="E408" s="68" t="s">
        <v>21</v>
      </c>
      <c r="F408" s="68" t="s">
        <v>128</v>
      </c>
      <c r="G408" s="89">
        <v>68</v>
      </c>
      <c r="H408" s="89">
        <v>69</v>
      </c>
      <c r="I408" s="63">
        <v>263.024</v>
      </c>
      <c r="J408" s="63">
        <v>262.46699999999998</v>
      </c>
      <c r="K408" s="63">
        <v>261.87400000000002</v>
      </c>
      <c r="L408" s="63">
        <v>261.26400000000001</v>
      </c>
      <c r="M408" s="88">
        <v>29.51</v>
      </c>
      <c r="N408" s="52">
        <v>150</v>
      </c>
      <c r="O408" s="52">
        <f t="shared" si="186"/>
        <v>1.1999999999999773</v>
      </c>
      <c r="P408" s="52">
        <f t="shared" si="187"/>
        <v>1.2264999999999759</v>
      </c>
      <c r="Q408" s="51">
        <f t="shared" si="188"/>
        <v>0.75</v>
      </c>
      <c r="R408" s="51">
        <f t="shared" si="189"/>
        <v>7.2251546250000001</v>
      </c>
      <c r="S408" s="51">
        <f t="shared" si="190"/>
        <v>27.145511249999469</v>
      </c>
      <c r="T408" s="51">
        <f t="shared" si="191"/>
        <v>0</v>
      </c>
      <c r="U408" s="51">
        <f t="shared" si="192"/>
        <v>0</v>
      </c>
      <c r="V408" s="51">
        <f t="shared" si="193"/>
        <v>0</v>
      </c>
      <c r="W408" s="51">
        <f t="shared" si="194"/>
        <v>26.62429087499947</v>
      </c>
      <c r="X408" s="55">
        <f t="shared" si="199"/>
        <v>0</v>
      </c>
      <c r="Y408" s="55">
        <f t="shared" si="195"/>
        <v>0</v>
      </c>
      <c r="Z408" s="55">
        <f t="shared" si="196"/>
        <v>0</v>
      </c>
      <c r="AA408" s="51">
        <f t="shared" si="197"/>
        <v>36.887500000000003</v>
      </c>
      <c r="AB408" s="56" t="s">
        <v>158</v>
      </c>
      <c r="AC408" s="51">
        <f t="shared" si="198"/>
        <v>1.4755000000000003</v>
      </c>
      <c r="AD408" s="53">
        <f t="shared" si="183"/>
        <v>1</v>
      </c>
      <c r="AE408" s="53">
        <f t="shared" si="184"/>
        <v>0</v>
      </c>
      <c r="AF408" s="53">
        <f t="shared" si="185"/>
        <v>0</v>
      </c>
    </row>
    <row r="409" spans="1:33" s="6" customFormat="1" ht="15" x14ac:dyDescent="0.25">
      <c r="A409" s="1">
        <v>1</v>
      </c>
      <c r="B409" s="54">
        <v>7</v>
      </c>
      <c r="C409" s="105" t="s">
        <v>485</v>
      </c>
      <c r="D409" s="50" t="s">
        <v>154</v>
      </c>
      <c r="E409" s="68" t="s">
        <v>128</v>
      </c>
      <c r="F409" s="68" t="s">
        <v>128</v>
      </c>
      <c r="G409" s="89">
        <v>129</v>
      </c>
      <c r="H409" s="89">
        <v>130</v>
      </c>
      <c r="I409" s="63">
        <v>263.791</v>
      </c>
      <c r="J409" s="63">
        <v>262.42</v>
      </c>
      <c r="K409" s="63">
        <v>262.43799999999999</v>
      </c>
      <c r="L409" s="63">
        <v>261.27</v>
      </c>
      <c r="M409" s="88">
        <v>68.69</v>
      </c>
      <c r="N409" s="52">
        <v>150</v>
      </c>
      <c r="O409" s="52">
        <f t="shared" si="186"/>
        <v>1.3530000000000086</v>
      </c>
      <c r="P409" s="52">
        <f t="shared" si="187"/>
        <v>1.2515000000000214</v>
      </c>
      <c r="Q409" s="51">
        <f t="shared" si="188"/>
        <v>0.75</v>
      </c>
      <c r="R409" s="51">
        <f t="shared" si="189"/>
        <v>16.817887875</v>
      </c>
      <c r="S409" s="51">
        <f t="shared" si="190"/>
        <v>64.4741512500011</v>
      </c>
      <c r="T409" s="51">
        <f t="shared" si="191"/>
        <v>0</v>
      </c>
      <c r="U409" s="51">
        <f t="shared" si="192"/>
        <v>0</v>
      </c>
      <c r="V409" s="51">
        <f t="shared" si="193"/>
        <v>0</v>
      </c>
      <c r="W409" s="51">
        <f t="shared" si="194"/>
        <v>63.260914125001101</v>
      </c>
      <c r="X409" s="55">
        <f t="shared" si="199"/>
        <v>171.93107000000293</v>
      </c>
      <c r="Y409" s="55">
        <f t="shared" si="195"/>
        <v>0</v>
      </c>
      <c r="Z409" s="55">
        <f t="shared" si="196"/>
        <v>0</v>
      </c>
      <c r="AA409" s="51">
        <f t="shared" si="197"/>
        <v>85.862499999999997</v>
      </c>
      <c r="AB409" s="56" t="s">
        <v>226</v>
      </c>
      <c r="AC409" s="51">
        <f t="shared" si="198"/>
        <v>3.4344999999999999</v>
      </c>
      <c r="AD409" s="53">
        <f t="shared" si="183"/>
        <v>1</v>
      </c>
      <c r="AE409" s="53">
        <f t="shared" si="184"/>
        <v>0</v>
      </c>
      <c r="AF409" s="53">
        <f t="shared" si="185"/>
        <v>0</v>
      </c>
    </row>
    <row r="410" spans="1:33" s="6" customFormat="1" x14ac:dyDescent="0.2">
      <c r="A410" s="90"/>
      <c r="B410" s="61"/>
      <c r="C410" s="15"/>
      <c r="D410" s="91"/>
      <c r="E410" s="69"/>
      <c r="F410" s="69"/>
      <c r="G410" s="69"/>
      <c r="H410" s="69"/>
      <c r="I410" s="96"/>
      <c r="J410" s="96"/>
      <c r="K410" s="96"/>
      <c r="L410" s="64"/>
      <c r="M410" s="92">
        <f>SUM(M314:M409)</f>
        <v>5149.88</v>
      </c>
      <c r="N410" s="92"/>
      <c r="O410" s="92"/>
      <c r="P410" s="132"/>
      <c r="Q410" s="92"/>
      <c r="R410" s="92">
        <f t="shared" ref="R410:AF410" si="200">SUM(R314:R409)</f>
        <v>1303.5252945000007</v>
      </c>
      <c r="S410" s="92">
        <f t="shared" si="200"/>
        <v>5058.5791087500102</v>
      </c>
      <c r="T410" s="92">
        <f t="shared" si="200"/>
        <v>211.05307424999225</v>
      </c>
      <c r="U410" s="92">
        <f t="shared" si="200"/>
        <v>0</v>
      </c>
      <c r="V410" s="92">
        <f t="shared" si="200"/>
        <v>0</v>
      </c>
      <c r="W410" s="92">
        <f t="shared" si="200"/>
        <v>5178.6724274999997</v>
      </c>
      <c r="X410" s="92">
        <f t="shared" si="200"/>
        <v>2673.1761200000124</v>
      </c>
      <c r="Y410" s="92">
        <f t="shared" si="200"/>
        <v>3385.3997399999816</v>
      </c>
      <c r="Z410" s="92">
        <f t="shared" si="200"/>
        <v>0</v>
      </c>
      <c r="AA410" s="92">
        <f t="shared" si="200"/>
        <v>6559.1830000000018</v>
      </c>
      <c r="AB410" s="92">
        <f t="shared" si="200"/>
        <v>0</v>
      </c>
      <c r="AC410" s="92">
        <f t="shared" si="200"/>
        <v>257.49399999999997</v>
      </c>
      <c r="AD410" s="92">
        <f t="shared" si="200"/>
        <v>75</v>
      </c>
      <c r="AE410" s="92">
        <f t="shared" si="200"/>
        <v>0</v>
      </c>
      <c r="AF410" s="92">
        <f t="shared" si="200"/>
        <v>21</v>
      </c>
    </row>
    <row r="411" spans="1:33" x14ac:dyDescent="0.2">
      <c r="A411" s="46"/>
      <c r="C411" s="16"/>
      <c r="L411" s="102"/>
      <c r="M411" s="17"/>
      <c r="N411" s="17"/>
      <c r="O411" s="17"/>
      <c r="P411" s="133"/>
      <c r="Q411" s="17"/>
      <c r="R411" s="17"/>
      <c r="S411" s="17"/>
      <c r="T411" s="17"/>
      <c r="U411" s="17"/>
      <c r="V411" s="17"/>
      <c r="W411" s="17"/>
      <c r="X411" s="17"/>
      <c r="Y411" s="17"/>
      <c r="Z411" s="17"/>
      <c r="AA411" s="17"/>
      <c r="AB411" s="17"/>
      <c r="AC411" s="17"/>
      <c r="AD411" s="17"/>
      <c r="AE411" s="17"/>
      <c r="AF411" s="17"/>
    </row>
    <row r="412" spans="1:33" x14ac:dyDescent="0.2">
      <c r="A412" s="46"/>
      <c r="B412" s="18"/>
      <c r="C412" s="19" t="s">
        <v>117</v>
      </c>
      <c r="D412" s="20"/>
      <c r="E412" s="20"/>
      <c r="F412" s="20"/>
      <c r="G412" s="21"/>
      <c r="H412" s="21"/>
      <c r="I412" s="97"/>
      <c r="J412" s="97"/>
      <c r="K412" s="103"/>
      <c r="L412" s="104"/>
      <c r="M412" s="113">
        <f>M410+M313</f>
        <v>23796.340000000004</v>
      </c>
      <c r="N412" s="114"/>
      <c r="O412" s="115"/>
      <c r="P412" s="134"/>
      <c r="Q412" s="116"/>
      <c r="R412" s="113">
        <f t="shared" ref="R412:AF412" si="201">R410+R313</f>
        <v>6203.6407089999957</v>
      </c>
      <c r="S412" s="113">
        <f t="shared" si="201"/>
        <v>24814.159504999974</v>
      </c>
      <c r="T412" s="113">
        <f t="shared" si="201"/>
        <v>2505.3282217500068</v>
      </c>
      <c r="U412" s="113">
        <f t="shared" si="201"/>
        <v>17.494449000001168</v>
      </c>
      <c r="V412" s="113">
        <f t="shared" si="201"/>
        <v>0</v>
      </c>
      <c r="W412" s="113">
        <f t="shared" si="201"/>
        <v>26903.94273475001</v>
      </c>
      <c r="X412" s="113">
        <f t="shared" si="201"/>
        <v>12922.698780000008</v>
      </c>
      <c r="Y412" s="113">
        <f t="shared" si="201"/>
        <v>24183.772209999996</v>
      </c>
      <c r="Z412" s="113">
        <f t="shared" si="201"/>
        <v>2846.1829300000081</v>
      </c>
      <c r="AA412" s="113">
        <f t="shared" si="201"/>
        <v>30746.131999999987</v>
      </c>
      <c r="AB412" s="113">
        <f t="shared" si="201"/>
        <v>0</v>
      </c>
      <c r="AC412" s="113">
        <f t="shared" si="201"/>
        <v>1189.8170000000005</v>
      </c>
      <c r="AD412" s="113">
        <f t="shared" si="201"/>
        <v>295</v>
      </c>
      <c r="AE412" s="113">
        <f t="shared" si="201"/>
        <v>0</v>
      </c>
      <c r="AF412" s="113">
        <f t="shared" si="201"/>
        <v>101</v>
      </c>
    </row>
    <row r="413" spans="1:33" x14ac:dyDescent="0.2">
      <c r="A413" s="1"/>
      <c r="M413" s="22"/>
      <c r="N413" s="43"/>
      <c r="P413" s="135"/>
      <c r="AC413" s="62"/>
      <c r="AD413" s="43"/>
      <c r="AG413" s="22"/>
    </row>
    <row r="414" spans="1:33" ht="24.75" customHeight="1" x14ac:dyDescent="0.2">
      <c r="A414" s="1"/>
      <c r="B414" s="24" t="s">
        <v>42</v>
      </c>
      <c r="C414" s="25"/>
      <c r="D414" s="25"/>
      <c r="E414" s="25"/>
      <c r="F414" s="25"/>
      <c r="G414" s="26"/>
      <c r="H414" s="26"/>
      <c r="I414" s="98"/>
      <c r="J414" s="98"/>
      <c r="K414" s="98"/>
      <c r="L414" s="98"/>
      <c r="M414" s="25"/>
      <c r="N414" s="25"/>
      <c r="O414" s="25"/>
      <c r="P414" s="136"/>
      <c r="Q414" s="25"/>
      <c r="R414" s="58"/>
      <c r="S414" s="25"/>
      <c r="T414" s="25"/>
      <c r="U414" s="25"/>
      <c r="V414" s="25"/>
      <c r="W414" s="25"/>
      <c r="X414" s="25"/>
      <c r="Y414" s="25"/>
      <c r="Z414" s="25"/>
      <c r="AA414" s="25"/>
      <c r="AB414" s="25"/>
      <c r="AC414" s="25"/>
      <c r="AD414" s="25"/>
      <c r="AE414" s="25"/>
      <c r="AF414" s="25"/>
      <c r="AG414" s="65"/>
    </row>
    <row r="415" spans="1:33" ht="12.75" customHeight="1" x14ac:dyDescent="0.2">
      <c r="A415" s="1"/>
      <c r="AG415" s="65"/>
    </row>
    <row r="416" spans="1:33" ht="12.75" customHeight="1" x14ac:dyDescent="0.2">
      <c r="A416" s="1"/>
      <c r="B416" s="169" t="s">
        <v>43</v>
      </c>
      <c r="C416" s="169"/>
      <c r="D416" s="169" t="s">
        <v>44</v>
      </c>
      <c r="E416" s="169"/>
      <c r="F416" s="67" t="s">
        <v>45</v>
      </c>
      <c r="G416" s="27" t="s">
        <v>494</v>
      </c>
      <c r="I416" s="170" t="s">
        <v>46</v>
      </c>
      <c r="J416" s="170"/>
      <c r="K416" s="170"/>
      <c r="M416" s="171" t="s">
        <v>47</v>
      </c>
      <c r="N416" s="171"/>
      <c r="O416" s="171"/>
      <c r="Q416" s="172" t="s">
        <v>48</v>
      </c>
      <c r="R416" s="28" t="s">
        <v>49</v>
      </c>
      <c r="S416" s="28" t="s">
        <v>50</v>
      </c>
      <c r="T416" s="28" t="s">
        <v>51</v>
      </c>
      <c r="U416" s="28" t="s">
        <v>52</v>
      </c>
      <c r="X416" s="174" t="s">
        <v>53</v>
      </c>
      <c r="Y416" s="175"/>
      <c r="Z416" s="175"/>
      <c r="AA416" s="176"/>
      <c r="AC416" s="166" t="s">
        <v>41</v>
      </c>
      <c r="AD416" s="167"/>
      <c r="AE416" s="168" t="s">
        <v>39</v>
      </c>
      <c r="AF416" s="168"/>
    </row>
    <row r="417" spans="1:32" ht="12.75" customHeight="1" x14ac:dyDescent="0.25">
      <c r="A417" s="1"/>
      <c r="B417" s="158" t="s">
        <v>116</v>
      </c>
      <c r="C417" s="159"/>
      <c r="D417" s="173">
        <f>(J418+J419+J420+J422)*1.3</f>
        <v>9367.3368216999952</v>
      </c>
      <c r="E417" s="173"/>
      <c r="F417" s="73" t="s">
        <v>31</v>
      </c>
      <c r="G417" s="117">
        <v>1.3</v>
      </c>
      <c r="I417" s="99" t="s">
        <v>54</v>
      </c>
      <c r="J417" s="48">
        <f>W412</f>
        <v>26903.94273475001</v>
      </c>
      <c r="K417" s="71">
        <f>SUM(K418:K422)</f>
        <v>1</v>
      </c>
      <c r="M417" s="29" t="s">
        <v>55</v>
      </c>
      <c r="N417" s="30" t="s">
        <v>56</v>
      </c>
      <c r="O417" s="30" t="s">
        <v>57</v>
      </c>
      <c r="Q417" s="172"/>
      <c r="R417" s="74">
        <f>100%-S417-T417-U417</f>
        <v>1</v>
      </c>
      <c r="S417" s="75">
        <v>0</v>
      </c>
      <c r="T417" s="75">
        <v>0</v>
      </c>
      <c r="U417" s="75">
        <v>0</v>
      </c>
      <c r="X417" s="31" t="s">
        <v>54</v>
      </c>
      <c r="Y417" s="48">
        <f>AA412</f>
        <v>30746.131999999987</v>
      </c>
      <c r="Z417" s="76"/>
      <c r="AA417" s="71">
        <v>1</v>
      </c>
      <c r="AC417" s="32">
        <v>150</v>
      </c>
      <c r="AD417" s="33">
        <f>AF412</f>
        <v>101</v>
      </c>
      <c r="AE417" s="66" t="s">
        <v>58</v>
      </c>
      <c r="AF417" s="66" t="s">
        <v>59</v>
      </c>
    </row>
    <row r="418" spans="1:32" ht="12.75" customHeight="1" x14ac:dyDescent="0.25">
      <c r="A418" s="1"/>
      <c r="B418" s="158" t="s">
        <v>60</v>
      </c>
      <c r="C418" s="159"/>
      <c r="D418" s="154">
        <f>D417*7.7</f>
        <v>72128.493527089959</v>
      </c>
      <c r="E418" s="154"/>
      <c r="F418" s="77" t="s">
        <v>61</v>
      </c>
      <c r="G418" s="118">
        <v>7.7</v>
      </c>
      <c r="H418" s="43"/>
      <c r="I418" s="100" t="s">
        <v>498</v>
      </c>
      <c r="J418" s="47"/>
      <c r="K418" s="72">
        <f>J418/$J$417</f>
        <v>0</v>
      </c>
      <c r="M418" s="36">
        <v>100</v>
      </c>
      <c r="N418" s="106">
        <f t="shared" ref="N418:N428" si="202">SUMIF($N$12:$N$410,M418,$M$12:$M$410)</f>
        <v>0</v>
      </c>
      <c r="O418" s="49">
        <f>(((3.14*(M418/1000)^2)/4)*N418)</f>
        <v>0</v>
      </c>
      <c r="P418" s="138">
        <v>0.1</v>
      </c>
      <c r="Q418" s="37" t="s">
        <v>62</v>
      </c>
      <c r="R418" s="49">
        <f>ROUND(S412*R417*P418,2)</f>
        <v>2481.42</v>
      </c>
      <c r="S418" s="38">
        <f>ROUND(S412*S417*10%,2)</f>
        <v>0</v>
      </c>
      <c r="T418" s="38">
        <f>ROUND(S412*T417*10%,2)</f>
        <v>0</v>
      </c>
      <c r="U418" s="38">
        <f>ROUND(S412*U417*10%,2)</f>
        <v>0</v>
      </c>
      <c r="X418" s="35" t="s">
        <v>63</v>
      </c>
      <c r="Y418" s="47">
        <f>SUMIF($AB$12:$AB$410,X418,$AA$12:$AA$410)</f>
        <v>3060.9895000000006</v>
      </c>
      <c r="Z418" s="78"/>
      <c r="AA418" s="72">
        <f>Y418/$Y$417</f>
        <v>9.9556897108228182E-2</v>
      </c>
      <c r="AC418" s="179" t="s">
        <v>64</v>
      </c>
      <c r="AD418" s="180"/>
      <c r="AE418" s="39">
        <v>1.2</v>
      </c>
      <c r="AF418" s="79">
        <f ca="1">SUMIF($O$11:$O$412,"&lt;=1,2",$AD$11:$AD$410)</f>
        <v>119</v>
      </c>
    </row>
    <row r="419" spans="1:32" ht="12.75" customHeight="1" x14ac:dyDescent="0.25">
      <c r="A419" s="1"/>
      <c r="B419" s="158" t="s">
        <v>65</v>
      </c>
      <c r="C419" s="159"/>
      <c r="D419" s="154">
        <f>D417</f>
        <v>9367.3368216999952</v>
      </c>
      <c r="E419" s="154"/>
      <c r="F419" s="73" t="s">
        <v>31</v>
      </c>
      <c r="G419" s="118"/>
      <c r="H419" s="70"/>
      <c r="I419" s="100" t="s">
        <v>66</v>
      </c>
      <c r="J419" s="47">
        <f>Y419*0.15</f>
        <v>1002.0030000000002</v>
      </c>
      <c r="K419" s="72">
        <f t="shared" ref="K419:K422" si="203">J419/$J$417</f>
        <v>3.7243723341180784E-2</v>
      </c>
      <c r="M419" s="36">
        <v>150</v>
      </c>
      <c r="N419" s="47">
        <f t="shared" si="202"/>
        <v>22869.199999999986</v>
      </c>
      <c r="O419" s="49">
        <f t="shared" ref="O419:O424" si="204">(((3.14*(M419/1000)^2)/4)*N419)</f>
        <v>403.9272449999998</v>
      </c>
      <c r="P419" s="138">
        <f>100%-P418</f>
        <v>0.9</v>
      </c>
      <c r="Q419" s="40" t="s">
        <v>67</v>
      </c>
      <c r="R419" s="49">
        <f>ROUND(S412*R417*P419,2)</f>
        <v>22332.74</v>
      </c>
      <c r="S419" s="38">
        <f>ROUND(S412*S417*90%,2)</f>
        <v>0</v>
      </c>
      <c r="T419" s="38">
        <f>ROUND(S412*T417*90%,2)</f>
        <v>0</v>
      </c>
      <c r="U419" s="38">
        <f>ROUND(S412*U417*90%,2)</f>
        <v>0</v>
      </c>
      <c r="X419" s="35" t="s">
        <v>68</v>
      </c>
      <c r="Y419" s="47">
        <f>SUMIF($AB$12:$AB$410,X419,$AA$12:$AA$410)</f>
        <v>6680.0200000000013</v>
      </c>
      <c r="Z419" s="78"/>
      <c r="AA419" s="72">
        <f>Y419/$Y$417</f>
        <v>0.2172637520713176</v>
      </c>
      <c r="AC419" s="32"/>
      <c r="AD419" s="33">
        <f>AE412</f>
        <v>0</v>
      </c>
      <c r="AE419" s="39">
        <v>2</v>
      </c>
      <c r="AF419" s="79">
        <f ca="1">SUMIF($O$11:$O$412,"&lt;=2,00",$AD$11:$AD$410)-AF418</f>
        <v>141</v>
      </c>
    </row>
    <row r="420" spans="1:32" ht="12.75" customHeight="1" x14ac:dyDescent="0.25">
      <c r="A420" s="1"/>
      <c r="B420" s="160" t="s">
        <v>69</v>
      </c>
      <c r="C420" s="161"/>
      <c r="D420" s="154">
        <f>ROUND(Y419*G420,2)</f>
        <v>0</v>
      </c>
      <c r="E420" s="154"/>
      <c r="F420" s="77" t="s">
        <v>31</v>
      </c>
      <c r="G420" s="118">
        <v>0</v>
      </c>
      <c r="H420" s="70"/>
      <c r="I420" s="100" t="s">
        <v>70</v>
      </c>
      <c r="J420" s="47">
        <f>R412</f>
        <v>6203.6407089999957</v>
      </c>
      <c r="K420" s="72">
        <f t="shared" si="203"/>
        <v>0.23058481688586005</v>
      </c>
      <c r="M420" s="36">
        <v>200</v>
      </c>
      <c r="N420" s="47">
        <f t="shared" si="202"/>
        <v>927.13999999999987</v>
      </c>
      <c r="O420" s="49">
        <f t="shared" si="204"/>
        <v>29.112196000000001</v>
      </c>
      <c r="Q420" s="41" t="s">
        <v>71</v>
      </c>
      <c r="R420" s="49">
        <f>ROUND(T412*R417,2)</f>
        <v>2505.33</v>
      </c>
      <c r="S420" s="38">
        <f>ROUND(T412*S417*90%,2)</f>
        <v>0</v>
      </c>
      <c r="T420" s="38">
        <f>ROUND(T412*T417*90%,2)</f>
        <v>0</v>
      </c>
      <c r="U420" s="38">
        <f>ROUND(T412*U417,2)</f>
        <v>0</v>
      </c>
      <c r="X420" s="35" t="s">
        <v>72</v>
      </c>
      <c r="Y420" s="47">
        <f>SUMIF($AB$12:$AB$410,X420,$AA$12:$AA$410)</f>
        <v>21005.122500000001</v>
      </c>
      <c r="Z420" s="78"/>
      <c r="AA420" s="72">
        <f>Y420/$Y$417</f>
        <v>0.68317935082045478</v>
      </c>
      <c r="AE420" s="39">
        <v>2.6</v>
      </c>
      <c r="AF420" s="79">
        <f ca="1">SUMIF($O$11:$O$412,"&lt;=2,60",$AD$11:$AD$410)-SUM($AF418:AF$419)</f>
        <v>25</v>
      </c>
    </row>
    <row r="421" spans="1:32" ht="12.75" customHeight="1" x14ac:dyDescent="0.25">
      <c r="A421" s="1"/>
      <c r="B421" s="160" t="s">
        <v>73</v>
      </c>
      <c r="C421" s="161"/>
      <c r="D421" s="154">
        <f>ROUND(Y419*G421,2)</f>
        <v>0</v>
      </c>
      <c r="E421" s="154"/>
      <c r="F421" s="77" t="s">
        <v>36</v>
      </c>
      <c r="G421" s="118">
        <v>0</v>
      </c>
      <c r="I421" s="100" t="s">
        <v>10</v>
      </c>
      <c r="J421" s="47">
        <f>J417-J418-J419-J420-J422-J423</f>
        <v>19698.299025750013</v>
      </c>
      <c r="K421" s="72">
        <f t="shared" si="203"/>
        <v>0.73217145977295917</v>
      </c>
      <c r="M421" s="36">
        <v>250</v>
      </c>
      <c r="N421" s="47">
        <f t="shared" si="202"/>
        <v>0</v>
      </c>
      <c r="O421" s="49">
        <f t="shared" si="204"/>
        <v>0</v>
      </c>
      <c r="Q421" s="41" t="s">
        <v>74</v>
      </c>
      <c r="R421" s="49">
        <f>ROUND(U412*R417,2)</f>
        <v>17.489999999999998</v>
      </c>
      <c r="S421" s="38">
        <f>ROUND(U412*S417*90%,2)</f>
        <v>0</v>
      </c>
      <c r="T421" s="38">
        <f>ROUND(U412*T417*90%,2)</f>
        <v>0</v>
      </c>
      <c r="U421" s="38">
        <f>ROUND(U412*U417,2)</f>
        <v>0</v>
      </c>
      <c r="Z421" s="43"/>
      <c r="AE421" s="39">
        <v>3.2</v>
      </c>
      <c r="AF421" s="79">
        <f ca="1">SUMIF($O$11:$O$412,"&lt;=3,20",$AD$11:$AD$410)-SUM($AF418:AF$420)</f>
        <v>7</v>
      </c>
    </row>
    <row r="422" spans="1:32" ht="12.75" customHeight="1" x14ac:dyDescent="0.25">
      <c r="A422" s="1"/>
      <c r="B422" s="160" t="s">
        <v>75</v>
      </c>
      <c r="C422" s="161"/>
      <c r="D422" s="162">
        <f>Y419*0.05*2.4</f>
        <v>801.60240000000022</v>
      </c>
      <c r="E422" s="163"/>
      <c r="F422" s="77" t="s">
        <v>76</v>
      </c>
      <c r="G422" s="118">
        <v>2.4</v>
      </c>
      <c r="I422" s="100" t="s">
        <v>77</v>
      </c>
      <c r="J422" s="47"/>
      <c r="K422" s="72">
        <f t="shared" si="203"/>
        <v>0</v>
      </c>
      <c r="M422" s="36">
        <v>300</v>
      </c>
      <c r="N422" s="47">
        <f t="shared" si="202"/>
        <v>0</v>
      </c>
      <c r="O422" s="49">
        <f t="shared" si="204"/>
        <v>0</v>
      </c>
      <c r="Q422" s="41" t="s">
        <v>78</v>
      </c>
      <c r="R422" s="49">
        <f>ROUND(V412*R417,2)</f>
        <v>0</v>
      </c>
      <c r="S422" s="38">
        <f>ROUND(V412*S417*90%,2)</f>
        <v>0</v>
      </c>
      <c r="T422" s="38">
        <f>ROUND(V412*T417*90%,2)</f>
        <v>0</v>
      </c>
      <c r="U422" s="38">
        <f>ROUND(V412*U417,2)</f>
        <v>0</v>
      </c>
      <c r="AE422" s="39">
        <v>3.8</v>
      </c>
      <c r="AF422" s="79">
        <f ca="1">SUMIF($O$11:$O$412,"&lt;=3,80",$AD$11:$AD$410)-SUM($AF418:AF$421)</f>
        <v>2</v>
      </c>
    </row>
    <row r="423" spans="1:32" ht="12.75" customHeight="1" x14ac:dyDescent="0.25">
      <c r="A423" s="1"/>
      <c r="B423" s="160" t="s">
        <v>79</v>
      </c>
      <c r="C423" s="161"/>
      <c r="D423" s="162">
        <f>ROUND(Y419*G423,2)</f>
        <v>668</v>
      </c>
      <c r="E423" s="163"/>
      <c r="F423" s="77" t="s">
        <v>31</v>
      </c>
      <c r="G423" s="118">
        <v>0.1</v>
      </c>
      <c r="I423" s="100" t="s">
        <v>80</v>
      </c>
      <c r="J423" s="47"/>
      <c r="K423" s="72">
        <f>IF(J423&gt;0,J423/$J$364,0)</f>
        <v>0</v>
      </c>
      <c r="M423" s="36">
        <v>350</v>
      </c>
      <c r="N423" s="47">
        <f t="shared" si="202"/>
        <v>0</v>
      </c>
      <c r="O423" s="49">
        <f t="shared" si="204"/>
        <v>0</v>
      </c>
      <c r="Q423" s="83" t="s">
        <v>578</v>
      </c>
      <c r="R423" s="141">
        <f>SUM(R417:R422)</f>
        <v>27337.980000000007</v>
      </c>
      <c r="X423" s="174" t="s">
        <v>81</v>
      </c>
      <c r="Y423" s="175"/>
      <c r="Z423" s="175"/>
      <c r="AA423" s="176"/>
      <c r="AE423" s="39">
        <v>4.4000000000000004</v>
      </c>
      <c r="AF423" s="79">
        <f ca="1">SUMIF($O$11:$O$412,"&lt;=4,40",$AD$11:$AD$410)-SUM($AF418:AF$422)</f>
        <v>0</v>
      </c>
    </row>
    <row r="424" spans="1:32" ht="12.75" customHeight="1" x14ac:dyDescent="0.25">
      <c r="A424" s="1"/>
      <c r="B424" s="160" t="s">
        <v>82</v>
      </c>
      <c r="C424" s="161"/>
      <c r="D424" s="162">
        <f>M412</f>
        <v>23796.340000000004</v>
      </c>
      <c r="E424" s="163"/>
      <c r="F424" s="77" t="s">
        <v>83</v>
      </c>
      <c r="G424" s="118"/>
      <c r="J424" s="139">
        <f>J421+'Sub 11 '!J82</f>
        <v>22421.679814250023</v>
      </c>
      <c r="M424" s="36">
        <v>400</v>
      </c>
      <c r="N424" s="47">
        <f t="shared" si="202"/>
        <v>0</v>
      </c>
      <c r="O424" s="49">
        <f t="shared" si="204"/>
        <v>0</v>
      </c>
      <c r="R424" s="43"/>
      <c r="X424" s="31" t="s">
        <v>54</v>
      </c>
      <c r="Y424" s="48">
        <f>Y412+Z412+X412</f>
        <v>39952.653920000012</v>
      </c>
      <c r="Z424" s="76"/>
      <c r="AA424" s="71">
        <f>SUM(AA425:AA428)</f>
        <v>1</v>
      </c>
      <c r="AE424" s="39">
        <v>5</v>
      </c>
      <c r="AF424" s="79">
        <f ca="1">SUMIF($O$11:$O$412,"&lt;=10",$AD$11:$AD$410)-SUM($AF418:AF$423)</f>
        <v>1</v>
      </c>
    </row>
    <row r="425" spans="1:32" ht="12.75" customHeight="1" x14ac:dyDescent="0.25">
      <c r="A425" s="1"/>
      <c r="B425" s="160" t="s">
        <v>84</v>
      </c>
      <c r="C425" s="161"/>
      <c r="D425" s="162">
        <f>M412</f>
        <v>23796.340000000004</v>
      </c>
      <c r="E425" s="163"/>
      <c r="F425" s="77" t="s">
        <v>83</v>
      </c>
      <c r="G425" s="118"/>
      <c r="J425" s="65">
        <f>J420+J419</f>
        <v>7205.6437089999963</v>
      </c>
      <c r="M425" s="36">
        <v>450</v>
      </c>
      <c r="N425" s="47">
        <f t="shared" si="202"/>
        <v>0</v>
      </c>
      <c r="O425" s="49">
        <f>(((3.14*(M425/1000)^2)/4)*N425)</f>
        <v>0</v>
      </c>
      <c r="R425" s="43"/>
      <c r="X425" s="35" t="s">
        <v>85</v>
      </c>
      <c r="Y425" s="47">
        <f>Z412</f>
        <v>2846.1829300000081</v>
      </c>
      <c r="Z425" s="78"/>
      <c r="AA425" s="72">
        <f>Y425/Y424</f>
        <v>7.1238895310912737E-2</v>
      </c>
      <c r="AB425" s="23"/>
      <c r="AC425" s="43"/>
      <c r="AE425" s="42"/>
      <c r="AF425" s="80"/>
    </row>
    <row r="426" spans="1:32" ht="12.75" customHeight="1" x14ac:dyDescent="0.25">
      <c r="A426" s="1"/>
      <c r="B426" s="160" t="s">
        <v>86</v>
      </c>
      <c r="C426" s="161"/>
      <c r="D426" s="162">
        <f>(M412/100)*0.88</f>
        <v>209.40779200000003</v>
      </c>
      <c r="E426" s="163"/>
      <c r="F426" s="77" t="s">
        <v>36</v>
      </c>
      <c r="G426" s="118"/>
      <c r="M426" s="36">
        <v>500</v>
      </c>
      <c r="N426" s="47">
        <f t="shared" si="202"/>
        <v>0</v>
      </c>
      <c r="O426" s="49">
        <f>(((3.14*(M426/1000)^2)/4)*N426)</f>
        <v>0</v>
      </c>
      <c r="R426" s="43"/>
      <c r="X426" s="35" t="s">
        <v>88</v>
      </c>
      <c r="Y426" s="47">
        <f>Y412</f>
        <v>24183.772209999996</v>
      </c>
      <c r="Z426" s="78"/>
      <c r="AA426" s="72">
        <f>Y426/Y424</f>
        <v>0.60531078256840842</v>
      </c>
      <c r="AB426" s="23"/>
      <c r="AE426" s="42"/>
      <c r="AF426" s="80"/>
    </row>
    <row r="427" spans="1:32" ht="12.75" customHeight="1" x14ac:dyDescent="0.25">
      <c r="A427" s="1"/>
      <c r="B427" s="160" t="s">
        <v>89</v>
      </c>
      <c r="C427" s="161"/>
      <c r="D427" s="162">
        <f>M412*G427</f>
        <v>237.96340000000004</v>
      </c>
      <c r="E427" s="163"/>
      <c r="F427" s="77" t="s">
        <v>36</v>
      </c>
      <c r="G427" s="118">
        <v>0.01</v>
      </c>
      <c r="M427" s="36">
        <v>550</v>
      </c>
      <c r="N427" s="47">
        <f t="shared" si="202"/>
        <v>0</v>
      </c>
      <c r="O427" s="49">
        <f>(((3.14*(M427/1000)^2)/4)*N427)</f>
        <v>0</v>
      </c>
      <c r="X427" s="35" t="s">
        <v>90</v>
      </c>
      <c r="Y427" s="47">
        <f>X412</f>
        <v>12922.698780000008</v>
      </c>
      <c r="Z427" s="78"/>
      <c r="AA427" s="72">
        <f>Y427/Y424</f>
        <v>0.32345032212067887</v>
      </c>
      <c r="AB427" s="23"/>
    </row>
    <row r="428" spans="1:32" ht="12.75" customHeight="1" x14ac:dyDescent="0.25">
      <c r="A428" s="1"/>
      <c r="B428" s="160" t="s">
        <v>91</v>
      </c>
      <c r="C428" s="161"/>
      <c r="D428" s="154">
        <f>M412*G428</f>
        <v>237.96340000000004</v>
      </c>
      <c r="E428" s="154"/>
      <c r="F428" s="77" t="s">
        <v>36</v>
      </c>
      <c r="G428" s="118">
        <v>0.01</v>
      </c>
      <c r="M428" s="36">
        <v>700</v>
      </c>
      <c r="N428" s="47">
        <f t="shared" si="202"/>
        <v>0</v>
      </c>
      <c r="O428" s="49">
        <f>(((3.14*(M428/1000)^2)/4)*N428)</f>
        <v>0</v>
      </c>
      <c r="X428" s="35" t="s">
        <v>92</v>
      </c>
      <c r="Y428" s="47">
        <f>SUMIF($Z$12:$Z$412,X428,$Y$12:$Y$412)</f>
        <v>0</v>
      </c>
      <c r="Z428" s="78"/>
      <c r="AA428" s="72">
        <v>0</v>
      </c>
      <c r="AB428" s="43"/>
    </row>
    <row r="429" spans="1:32" ht="12.75" customHeight="1" x14ac:dyDescent="0.25">
      <c r="A429" s="1"/>
      <c r="B429" s="160" t="s">
        <v>93</v>
      </c>
      <c r="C429" s="161"/>
      <c r="D429" s="154">
        <f>M412*G429</f>
        <v>1427.7804000000001</v>
      </c>
      <c r="E429" s="154"/>
      <c r="F429" s="77" t="s">
        <v>36</v>
      </c>
      <c r="G429" s="118">
        <v>0.06</v>
      </c>
      <c r="N429" s="17"/>
    </row>
    <row r="430" spans="1:32" ht="12.75" customHeight="1" x14ac:dyDescent="0.25">
      <c r="A430" s="1"/>
      <c r="B430" s="160" t="s">
        <v>94</v>
      </c>
      <c r="C430" s="161"/>
      <c r="D430" s="154">
        <f>Y420*0.1*G430</f>
        <v>2730.6659250000002</v>
      </c>
      <c r="E430" s="154"/>
      <c r="F430" s="77" t="s">
        <v>31</v>
      </c>
      <c r="G430" s="118">
        <v>1.3</v>
      </c>
    </row>
    <row r="431" spans="1:32" ht="12.75" customHeight="1" x14ac:dyDescent="0.25">
      <c r="A431" s="1"/>
      <c r="B431" s="160" t="s">
        <v>95</v>
      </c>
      <c r="C431" s="161"/>
      <c r="D431" s="154"/>
      <c r="E431" s="154"/>
      <c r="F431" s="77" t="s">
        <v>61</v>
      </c>
      <c r="G431" s="118">
        <v>10</v>
      </c>
    </row>
    <row r="432" spans="1:32" ht="12.75" customHeight="1" x14ac:dyDescent="0.25">
      <c r="A432" s="1"/>
      <c r="B432" s="160" t="s">
        <v>96</v>
      </c>
      <c r="C432" s="161"/>
      <c r="D432" s="154">
        <f>ROUND(M412/G432,0)</f>
        <v>476</v>
      </c>
      <c r="E432" s="154"/>
      <c r="F432" s="77" t="s">
        <v>45</v>
      </c>
      <c r="G432" s="118">
        <v>50</v>
      </c>
      <c r="X432" s="143" t="s">
        <v>488</v>
      </c>
      <c r="Y432" s="144"/>
      <c r="Z432" s="144"/>
      <c r="AA432" s="145"/>
    </row>
    <row r="433" spans="1:27" ht="12.75" customHeight="1" x14ac:dyDescent="0.2">
      <c r="A433" s="1"/>
      <c r="B433" s="177" t="s">
        <v>97</v>
      </c>
      <c r="C433" s="178"/>
      <c r="D433" s="154"/>
      <c r="E433" s="154"/>
      <c r="F433" s="81"/>
      <c r="G433" s="118"/>
      <c r="X433" s="107" t="s">
        <v>486</v>
      </c>
      <c r="Y433" s="107" t="s">
        <v>487</v>
      </c>
      <c r="Z433" s="107" t="s">
        <v>57</v>
      </c>
      <c r="AA433" s="107" t="s">
        <v>499</v>
      </c>
    </row>
    <row r="434" spans="1:27" ht="12.75" customHeight="1" x14ac:dyDescent="0.25">
      <c r="A434" s="1"/>
      <c r="B434" s="160" t="s">
        <v>98</v>
      </c>
      <c r="C434" s="153"/>
      <c r="D434" s="154">
        <f>SUM($R$418:$R$422)*G434</f>
        <v>1366.8490000000004</v>
      </c>
      <c r="E434" s="154"/>
      <c r="F434" s="77" t="s">
        <v>31</v>
      </c>
      <c r="G434" s="118">
        <v>0.05</v>
      </c>
      <c r="X434" s="108">
        <f>Y419</f>
        <v>6680.0200000000013</v>
      </c>
      <c r="Y434" s="109">
        <v>7.0000000000000007E-2</v>
      </c>
      <c r="Z434" s="111">
        <f>X434*Y434</f>
        <v>467.60140000000013</v>
      </c>
      <c r="AA434" s="110">
        <f>Z434*7.7</f>
        <v>3600.530780000001</v>
      </c>
    </row>
    <row r="435" spans="1:27" ht="12.75" customHeight="1" x14ac:dyDescent="0.25">
      <c r="A435" s="1"/>
      <c r="B435" s="160" t="s">
        <v>10</v>
      </c>
      <c r="C435" s="153"/>
      <c r="D435" s="154">
        <f>D434*0.95</f>
        <v>1298.5065500000003</v>
      </c>
      <c r="E435" s="154"/>
      <c r="F435" s="77" t="s">
        <v>31</v>
      </c>
      <c r="G435" s="118"/>
    </row>
    <row r="436" spans="1:27" ht="12.75" customHeight="1" x14ac:dyDescent="0.25">
      <c r="A436" s="1"/>
      <c r="B436" s="160" t="s">
        <v>99</v>
      </c>
      <c r="C436" s="153"/>
      <c r="D436" s="154">
        <f>$M$412*G436</f>
        <v>713.89020000000005</v>
      </c>
      <c r="E436" s="154"/>
      <c r="F436" s="77" t="s">
        <v>83</v>
      </c>
      <c r="G436" s="118">
        <v>0.03</v>
      </c>
      <c r="W436" s="184"/>
      <c r="X436" s="184"/>
      <c r="Y436" s="184"/>
      <c r="Z436" s="184"/>
    </row>
    <row r="437" spans="1:27" ht="12.75" customHeight="1" x14ac:dyDescent="0.25">
      <c r="A437" s="1"/>
      <c r="B437" s="160" t="s">
        <v>100</v>
      </c>
      <c r="C437" s="153"/>
      <c r="D437" s="154">
        <f>$M$412*G437</f>
        <v>475.92680000000007</v>
      </c>
      <c r="E437" s="154"/>
      <c r="F437" s="77" t="s">
        <v>83</v>
      </c>
      <c r="G437" s="118">
        <v>0.02</v>
      </c>
      <c r="X437" s="143" t="s">
        <v>489</v>
      </c>
      <c r="Y437" s="144"/>
      <c r="Z437" s="145"/>
    </row>
    <row r="438" spans="1:27" ht="12.75" customHeight="1" x14ac:dyDescent="0.25">
      <c r="A438" s="1"/>
      <c r="B438" s="160" t="s">
        <v>101</v>
      </c>
      <c r="C438" s="153"/>
      <c r="D438" s="154">
        <f>$M$412*G438</f>
        <v>237.96340000000004</v>
      </c>
      <c r="E438" s="154"/>
      <c r="F438" s="77" t="s">
        <v>83</v>
      </c>
      <c r="G438" s="118">
        <v>0.01</v>
      </c>
      <c r="X438" s="107" t="s">
        <v>490</v>
      </c>
      <c r="Y438" s="107" t="s">
        <v>57</v>
      </c>
      <c r="Z438" s="107" t="s">
        <v>505</v>
      </c>
    </row>
    <row r="439" spans="1:27" ht="12.75" customHeight="1" x14ac:dyDescent="0.25">
      <c r="A439" s="1"/>
      <c r="B439" s="152" t="s">
        <v>496</v>
      </c>
      <c r="C439" s="153"/>
      <c r="D439" s="154">
        <f>$M$412*G439</f>
        <v>713.89020000000005</v>
      </c>
      <c r="E439" s="154"/>
      <c r="F439" s="120" t="s">
        <v>83</v>
      </c>
      <c r="G439" s="118">
        <v>0.03</v>
      </c>
      <c r="X439" s="108">
        <f>D422</f>
        <v>801.60240000000022</v>
      </c>
      <c r="Y439" s="111">
        <f>X439/2.4</f>
        <v>334.00100000000009</v>
      </c>
      <c r="Z439" s="112">
        <f>Y439*100</f>
        <v>33400.100000000006</v>
      </c>
    </row>
    <row r="440" spans="1:27" ht="12.75" customHeight="1" x14ac:dyDescent="0.2">
      <c r="A440" s="1"/>
      <c r="B440" s="177" t="s">
        <v>102</v>
      </c>
      <c r="C440" s="178"/>
      <c r="D440" s="154"/>
      <c r="E440" s="154"/>
      <c r="F440" s="81"/>
      <c r="G440" s="118"/>
    </row>
    <row r="441" spans="1:27" ht="12.75" customHeight="1" x14ac:dyDescent="0.25">
      <c r="A441" s="1"/>
      <c r="B441" s="160" t="s">
        <v>98</v>
      </c>
      <c r="C441" s="153"/>
      <c r="D441" s="154">
        <f>SUM($R$418:$R$422)*G441</f>
        <v>0</v>
      </c>
      <c r="E441" s="154"/>
      <c r="F441" s="77" t="s">
        <v>31</v>
      </c>
      <c r="G441" s="118">
        <v>0</v>
      </c>
      <c r="X441" s="143" t="s">
        <v>495</v>
      </c>
      <c r="Y441" s="144"/>
      <c r="Z441" s="145"/>
    </row>
    <row r="442" spans="1:27" ht="12.75" customHeight="1" x14ac:dyDescent="0.25">
      <c r="A442" s="1"/>
      <c r="B442" s="160" t="s">
        <v>10</v>
      </c>
      <c r="C442" s="153"/>
      <c r="D442" s="154">
        <f>D441*0.95</f>
        <v>0</v>
      </c>
      <c r="E442" s="154"/>
      <c r="F442" s="77" t="s">
        <v>31</v>
      </c>
      <c r="G442" s="118"/>
      <c r="X442" s="143" t="s">
        <v>57</v>
      </c>
      <c r="Y442" s="145"/>
      <c r="Z442" s="107" t="s">
        <v>500</v>
      </c>
    </row>
    <row r="443" spans="1:27" ht="12.75" customHeight="1" x14ac:dyDescent="0.25">
      <c r="A443" s="1"/>
      <c r="B443" s="160" t="s">
        <v>103</v>
      </c>
      <c r="C443" s="153"/>
      <c r="D443" s="154">
        <f>ROUND($M$412*G443,0)</f>
        <v>1190</v>
      </c>
      <c r="E443" s="154"/>
      <c r="F443" s="77" t="s">
        <v>104</v>
      </c>
      <c r="G443" s="118">
        <v>0.05</v>
      </c>
      <c r="X443" s="181">
        <f>J420</f>
        <v>6203.6407089999957</v>
      </c>
      <c r="Y443" s="182"/>
      <c r="Z443" s="112">
        <f>X443*24.4</f>
        <v>151368.83329959988</v>
      </c>
    </row>
    <row r="444" spans="1:27" ht="12.75" customHeight="1" x14ac:dyDescent="0.2">
      <c r="A444" s="1"/>
      <c r="B444" s="177" t="s">
        <v>105</v>
      </c>
      <c r="C444" s="178"/>
      <c r="D444" s="154"/>
      <c r="E444" s="154"/>
      <c r="F444" s="81"/>
      <c r="G444" s="118"/>
    </row>
    <row r="445" spans="1:27" ht="12.75" customHeight="1" x14ac:dyDescent="0.25">
      <c r="A445" s="1"/>
      <c r="B445" s="160" t="s">
        <v>98</v>
      </c>
      <c r="C445" s="153"/>
      <c r="D445" s="154">
        <f>SUM($R$418:$R$422)*G445</f>
        <v>820.10940000000016</v>
      </c>
      <c r="E445" s="154"/>
      <c r="F445" s="77" t="s">
        <v>31</v>
      </c>
      <c r="G445" s="118">
        <v>0.03</v>
      </c>
    </row>
    <row r="446" spans="1:27" ht="12.75" customHeight="1" x14ac:dyDescent="0.25">
      <c r="A446" s="1"/>
      <c r="B446" s="160" t="s">
        <v>10</v>
      </c>
      <c r="C446" s="153"/>
      <c r="D446" s="154">
        <f>D445*0.95</f>
        <v>779.1039300000001</v>
      </c>
      <c r="E446" s="154"/>
      <c r="F446" s="77" t="s">
        <v>31</v>
      </c>
      <c r="G446" s="118"/>
    </row>
    <row r="447" spans="1:27" ht="12.75" customHeight="1" x14ac:dyDescent="0.25">
      <c r="A447" s="1"/>
      <c r="B447" s="160" t="s">
        <v>106</v>
      </c>
      <c r="C447" s="153"/>
      <c r="D447" s="154">
        <f>$M$412*G447</f>
        <v>0</v>
      </c>
      <c r="E447" s="154"/>
      <c r="F447" s="77" t="s">
        <v>31</v>
      </c>
      <c r="G447" s="119">
        <v>0</v>
      </c>
    </row>
    <row r="448" spans="1:27" ht="12.75" customHeight="1" x14ac:dyDescent="0.25">
      <c r="A448" s="1"/>
      <c r="B448" s="160" t="s">
        <v>107</v>
      </c>
      <c r="C448" s="153"/>
      <c r="D448" s="154">
        <f>$M$412*G448</f>
        <v>95.185360000000017</v>
      </c>
      <c r="E448" s="154"/>
      <c r="F448" s="77" t="s">
        <v>83</v>
      </c>
      <c r="G448" s="119">
        <v>4.0000000000000001E-3</v>
      </c>
    </row>
    <row r="449" spans="1:7" ht="12.75" customHeight="1" x14ac:dyDescent="0.25">
      <c r="A449" s="1"/>
      <c r="B449" s="160" t="s">
        <v>108</v>
      </c>
      <c r="C449" s="153"/>
      <c r="D449" s="154">
        <f>$M$412*G449</f>
        <v>71.389020000000016</v>
      </c>
      <c r="E449" s="154"/>
      <c r="F449" s="77" t="s">
        <v>83</v>
      </c>
      <c r="G449" s="119">
        <v>3.0000000000000001E-3</v>
      </c>
    </row>
    <row r="450" spans="1:7" ht="12.75" customHeight="1" x14ac:dyDescent="0.25">
      <c r="A450" s="1"/>
      <c r="B450" s="160" t="s">
        <v>493</v>
      </c>
      <c r="C450" s="153"/>
      <c r="D450" s="154">
        <f>$M$412*G450</f>
        <v>47.592680000000009</v>
      </c>
      <c r="E450" s="154"/>
      <c r="F450" s="77" t="s">
        <v>83</v>
      </c>
      <c r="G450" s="119">
        <v>2E-3</v>
      </c>
    </row>
    <row r="451" spans="1:7" ht="12.75" customHeight="1" x14ac:dyDescent="0.25">
      <c r="A451" s="1"/>
      <c r="B451" s="160" t="s">
        <v>109</v>
      </c>
      <c r="C451" s="153"/>
      <c r="D451" s="154">
        <f>D447</f>
        <v>0</v>
      </c>
      <c r="E451" s="154"/>
      <c r="F451" s="77" t="s">
        <v>31</v>
      </c>
      <c r="G451" s="118"/>
    </row>
    <row r="452" spans="1:7" ht="12.75" customHeight="1" x14ac:dyDescent="0.2">
      <c r="A452" s="1"/>
      <c r="B452" s="160"/>
      <c r="C452" s="161"/>
      <c r="D452" s="183"/>
      <c r="E452" s="183"/>
      <c r="F452" s="81"/>
      <c r="G452" s="34"/>
    </row>
    <row r="453" spans="1:7" ht="12.75" customHeight="1" x14ac:dyDescent="0.2">
      <c r="A453" s="1"/>
    </row>
    <row r="454" spans="1:7" ht="12.75" customHeight="1" x14ac:dyDescent="0.2">
      <c r="A454" s="1"/>
      <c r="B454" s="6" t="s">
        <v>110</v>
      </c>
    </row>
    <row r="455" spans="1:7" ht="12.75" customHeight="1" x14ac:dyDescent="0.2">
      <c r="A455" s="1"/>
      <c r="B455" s="4" t="s">
        <v>111</v>
      </c>
    </row>
    <row r="456" spans="1:7" x14ac:dyDescent="0.2">
      <c r="A456" s="1"/>
      <c r="B456" s="4" t="s">
        <v>112</v>
      </c>
    </row>
    <row r="457" spans="1:7" x14ac:dyDescent="0.2">
      <c r="A457" s="1"/>
      <c r="D457" s="4" t="s">
        <v>113</v>
      </c>
    </row>
    <row r="458" spans="1:7" x14ac:dyDescent="0.2">
      <c r="A458" s="1"/>
      <c r="D458" s="4" t="s">
        <v>114</v>
      </c>
    </row>
    <row r="459" spans="1:7" x14ac:dyDescent="0.2">
      <c r="A459" s="1"/>
      <c r="D459" s="4" t="s">
        <v>115</v>
      </c>
    </row>
    <row r="462" spans="1:7" x14ac:dyDescent="0.2">
      <c r="F462" s="57"/>
    </row>
  </sheetData>
  <autoFilter ref="A11:AF414" xr:uid="{00000000-0009-0000-0000-000000000000}"/>
  <mergeCells count="109">
    <mergeCell ref="B4:AF4"/>
    <mergeCell ref="B435:C435"/>
    <mergeCell ref="D435:E435"/>
    <mergeCell ref="B436:C436"/>
    <mergeCell ref="W436:Z436"/>
    <mergeCell ref="B450:C450"/>
    <mergeCell ref="D450:E450"/>
    <mergeCell ref="B451:C451"/>
    <mergeCell ref="D451:E451"/>
    <mergeCell ref="B441:C441"/>
    <mergeCell ref="D441:E441"/>
    <mergeCell ref="B442:C442"/>
    <mergeCell ref="D442:E442"/>
    <mergeCell ref="B443:C443"/>
    <mergeCell ref="D443:E443"/>
    <mergeCell ref="B437:C437"/>
    <mergeCell ref="D437:E437"/>
    <mergeCell ref="B438:C438"/>
    <mergeCell ref="D438:E438"/>
    <mergeCell ref="B440:C440"/>
    <mergeCell ref="D440:E440"/>
    <mergeCell ref="D436:E436"/>
    <mergeCell ref="X437:Z437"/>
    <mergeCell ref="X442:Y442"/>
    <mergeCell ref="X443:Y443"/>
    <mergeCell ref="B452:C452"/>
    <mergeCell ref="D452:E452"/>
    <mergeCell ref="B447:C447"/>
    <mergeCell ref="D447:E447"/>
    <mergeCell ref="B448:C448"/>
    <mergeCell ref="D448:E448"/>
    <mergeCell ref="B449:C449"/>
    <mergeCell ref="D449:E449"/>
    <mergeCell ref="B444:C444"/>
    <mergeCell ref="D444:E444"/>
    <mergeCell ref="B445:C445"/>
    <mergeCell ref="D445:E445"/>
    <mergeCell ref="B446:C446"/>
    <mergeCell ref="D446:E446"/>
    <mergeCell ref="B431:C431"/>
    <mergeCell ref="D431:E431"/>
    <mergeCell ref="B432:C432"/>
    <mergeCell ref="D432:E432"/>
    <mergeCell ref="B433:C433"/>
    <mergeCell ref="D433:E433"/>
    <mergeCell ref="AC418:AD418"/>
    <mergeCell ref="B424:C424"/>
    <mergeCell ref="D424:E424"/>
    <mergeCell ref="B419:C419"/>
    <mergeCell ref="D419:E419"/>
    <mergeCell ref="B420:C420"/>
    <mergeCell ref="D420:E420"/>
    <mergeCell ref="B421:C421"/>
    <mergeCell ref="D421:E421"/>
    <mergeCell ref="B422:C422"/>
    <mergeCell ref="D422:E422"/>
    <mergeCell ref="B423:C423"/>
    <mergeCell ref="D423:E423"/>
    <mergeCell ref="D427:E427"/>
    <mergeCell ref="X423:AA423"/>
    <mergeCell ref="X432:AA432"/>
    <mergeCell ref="B434:C434"/>
    <mergeCell ref="D434:E434"/>
    <mergeCell ref="AD8:AF9"/>
    <mergeCell ref="D9:D10"/>
    <mergeCell ref="AA9:AB9"/>
    <mergeCell ref="D8:H8"/>
    <mergeCell ref="I8:L8"/>
    <mergeCell ref="M8:M9"/>
    <mergeCell ref="S8:V8"/>
    <mergeCell ref="E9:F9"/>
    <mergeCell ref="G9:H9"/>
    <mergeCell ref="I9:J9"/>
    <mergeCell ref="K9:L9"/>
    <mergeCell ref="S9:V9"/>
    <mergeCell ref="AC416:AD416"/>
    <mergeCell ref="AE416:AF416"/>
    <mergeCell ref="B416:C416"/>
    <mergeCell ref="D416:E416"/>
    <mergeCell ref="I416:K416"/>
    <mergeCell ref="M416:O416"/>
    <mergeCell ref="Q416:Q417"/>
    <mergeCell ref="B417:C417"/>
    <mergeCell ref="D417:E417"/>
    <mergeCell ref="X416:AA416"/>
    <mergeCell ref="X441:Z441"/>
    <mergeCell ref="X9:Z9"/>
    <mergeCell ref="X8:Z8"/>
    <mergeCell ref="B2:AF2"/>
    <mergeCell ref="B3:AF3"/>
    <mergeCell ref="B6:AF6"/>
    <mergeCell ref="B439:C439"/>
    <mergeCell ref="D439:E439"/>
    <mergeCell ref="B8:B10"/>
    <mergeCell ref="C8:C10"/>
    <mergeCell ref="AA8:AB8"/>
    <mergeCell ref="B418:C418"/>
    <mergeCell ref="D418:E418"/>
    <mergeCell ref="B428:C428"/>
    <mergeCell ref="D428:E428"/>
    <mergeCell ref="B429:C429"/>
    <mergeCell ref="D429:E429"/>
    <mergeCell ref="B430:C430"/>
    <mergeCell ref="D430:E430"/>
    <mergeCell ref="B425:C425"/>
    <mergeCell ref="D425:E425"/>
    <mergeCell ref="B426:C426"/>
    <mergeCell ref="D426:E426"/>
    <mergeCell ref="B427:C427"/>
  </mergeCells>
  <conditionalFormatting sqref="P12:P312">
    <cfRule type="cellIs" dxfId="2" priority="143" stopIfTrue="1" operator="greaterThan">
      <formula>6</formula>
    </cfRule>
  </conditionalFormatting>
  <conditionalFormatting sqref="P314:P409">
    <cfRule type="cellIs" dxfId="1" priority="2" stopIfTrue="1" operator="greaterThan">
      <formula>6</formula>
    </cfRule>
  </conditionalFormatting>
  <printOptions horizontalCentered="1"/>
  <pageMargins left="0.19685039370078741" right="0.19685039370078741" top="0.39370078740157483" bottom="0.39370078740157483" header="0.51181102362204722" footer="0.19685039370078741"/>
  <pageSetup paperSize="9" scale="40" orientation="landscape" r:id="rId1"/>
  <headerFooter alignWithMargins="0">
    <oddFooter>Página &amp;P de &amp;N</oddFooter>
  </headerFooter>
  <rowBreaks count="2" manualBreakCount="2">
    <brk id="328" min="1" max="30" man="1"/>
    <brk id="412" min="1" max="30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Q424"/>
  <sheetViews>
    <sheetView showGridLines="0" tabSelected="1" view="pageBreakPreview" topLeftCell="A76" zoomScaleNormal="80" zoomScaleSheetLayoutView="100" workbookViewId="0">
      <selection activeCell="I87" sqref="I87"/>
    </sheetView>
  </sheetViews>
  <sheetFormatPr defaultColWidth="11.42578125" defaultRowHeight="12.75" x14ac:dyDescent="0.2"/>
  <cols>
    <col min="1" max="1" width="2.7109375" style="4" customWidth="1"/>
    <col min="2" max="2" width="6.7109375" style="4" customWidth="1"/>
    <col min="3" max="3" width="38.140625" style="4" customWidth="1"/>
    <col min="4" max="4" width="8" style="4" bestFit="1" customWidth="1"/>
    <col min="5" max="5" width="8.42578125" style="4" customWidth="1"/>
    <col min="6" max="6" width="10.42578125" style="4" bestFit="1" customWidth="1"/>
    <col min="7" max="7" width="9" style="5" customWidth="1"/>
    <col min="8" max="8" width="10.5703125" style="5" bestFit="1" customWidth="1"/>
    <col min="9" max="9" width="10.7109375" style="93" customWidth="1"/>
    <col min="10" max="10" width="10.5703125" style="93" bestFit="1" customWidth="1"/>
    <col min="11" max="11" width="10.28515625" style="93" bestFit="1" customWidth="1"/>
    <col min="12" max="12" width="10.5703125" style="93" bestFit="1" customWidth="1"/>
    <col min="13" max="13" width="10.7109375" style="4" customWidth="1"/>
    <col min="14" max="14" width="10.28515625" style="4" bestFit="1" customWidth="1"/>
    <col min="15" max="15" width="8.7109375" style="4" customWidth="1"/>
    <col min="16" max="16" width="8.7109375" style="137" customWidth="1"/>
    <col min="17" max="17" width="8.7109375" style="4" customWidth="1"/>
    <col min="18" max="18" width="10.28515625" style="4" bestFit="1" customWidth="1"/>
    <col min="19" max="23" width="10.7109375" style="4" customWidth="1"/>
    <col min="24" max="24" width="12.28515625" style="4" customWidth="1"/>
    <col min="25" max="25" width="11" style="4" customWidth="1"/>
    <col min="26" max="26" width="12.5703125" style="4" customWidth="1"/>
    <col min="27" max="27" width="10.28515625" style="4" bestFit="1" customWidth="1"/>
    <col min="28" max="28" width="10.42578125" style="4" customWidth="1"/>
    <col min="29" max="29" width="9.7109375" style="4" customWidth="1"/>
    <col min="30" max="30" width="12.28515625" style="4" customWidth="1"/>
    <col min="31" max="31" width="6.7109375" style="4" customWidth="1"/>
    <col min="32" max="32" width="9.140625" style="4" customWidth="1"/>
    <col min="33" max="16384" width="11.42578125" style="4"/>
  </cols>
  <sheetData>
    <row r="1" spans="1:43" ht="60.75" customHeight="1" x14ac:dyDescent="0.2">
      <c r="P1" s="130"/>
      <c r="Q1" s="121"/>
      <c r="R1" s="121"/>
      <c r="S1" s="121"/>
      <c r="T1" s="121"/>
      <c r="U1" s="121"/>
      <c r="V1" s="121"/>
      <c r="W1" s="121"/>
      <c r="X1" s="121"/>
      <c r="Y1" s="121"/>
      <c r="Z1" s="121"/>
      <c r="AA1" s="121"/>
      <c r="AB1" s="121"/>
      <c r="AC1" s="122"/>
      <c r="AD1" s="122"/>
      <c r="AE1" s="123"/>
      <c r="AF1" s="122"/>
      <c r="AG1" s="124"/>
      <c r="AH1" s="125"/>
      <c r="AI1" s="126"/>
      <c r="AJ1" s="126"/>
      <c r="AK1" s="121"/>
      <c r="AL1" s="121"/>
      <c r="AM1" s="121"/>
      <c r="AN1" s="121"/>
      <c r="AO1" s="121"/>
      <c r="AP1" s="121"/>
      <c r="AQ1" s="127"/>
    </row>
    <row r="2" spans="1:43" x14ac:dyDescent="0.2">
      <c r="B2" s="149" t="s">
        <v>497</v>
      </c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  <c r="P2" s="150"/>
      <c r="Q2" s="150"/>
      <c r="R2" s="150"/>
      <c r="S2" s="150"/>
      <c r="T2" s="150"/>
      <c r="U2" s="150"/>
      <c r="V2" s="150"/>
      <c r="W2" s="150"/>
      <c r="X2" s="150"/>
      <c r="Y2" s="150"/>
      <c r="Z2" s="150"/>
      <c r="AA2" s="150"/>
      <c r="AB2" s="150"/>
      <c r="AC2" s="150"/>
      <c r="AD2" s="150"/>
      <c r="AE2" s="150"/>
      <c r="AF2" s="150"/>
      <c r="AG2" s="128"/>
      <c r="AH2" s="128"/>
      <c r="AI2" s="128"/>
      <c r="AJ2" s="128"/>
      <c r="AK2" s="128"/>
      <c r="AL2" s="128"/>
      <c r="AM2" s="128"/>
      <c r="AN2" s="128"/>
      <c r="AO2" s="128"/>
      <c r="AP2" s="128"/>
      <c r="AQ2" s="129"/>
    </row>
    <row r="3" spans="1:43" x14ac:dyDescent="0.2">
      <c r="B3" s="149" t="s">
        <v>579</v>
      </c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  <c r="N3" s="150"/>
      <c r="O3" s="150"/>
      <c r="P3" s="150"/>
      <c r="Q3" s="150"/>
      <c r="R3" s="150"/>
      <c r="S3" s="150"/>
      <c r="T3" s="150"/>
      <c r="U3" s="150"/>
      <c r="V3" s="150"/>
      <c r="W3" s="150"/>
      <c r="X3" s="150"/>
      <c r="Y3" s="150"/>
      <c r="Z3" s="150"/>
      <c r="AA3" s="150"/>
      <c r="AB3" s="150"/>
      <c r="AC3" s="150"/>
      <c r="AD3" s="150"/>
      <c r="AE3" s="150"/>
      <c r="AF3" s="150"/>
      <c r="AG3" s="128"/>
      <c r="AH3" s="128"/>
      <c r="AI3" s="128"/>
      <c r="AJ3" s="128"/>
      <c r="AK3" s="128"/>
      <c r="AL3" s="128"/>
      <c r="AM3" s="128"/>
      <c r="AN3" s="128"/>
      <c r="AO3" s="128"/>
      <c r="AP3" s="128"/>
      <c r="AQ3" s="129"/>
    </row>
    <row r="4" spans="1:43" x14ac:dyDescent="0.2">
      <c r="B4" s="149" t="s">
        <v>582</v>
      </c>
      <c r="C4" s="150"/>
      <c r="D4" s="150"/>
      <c r="E4" s="150"/>
      <c r="F4" s="150"/>
      <c r="G4" s="150"/>
      <c r="H4" s="150"/>
      <c r="I4" s="150"/>
      <c r="J4" s="150"/>
      <c r="K4" s="150"/>
      <c r="L4" s="150"/>
      <c r="M4" s="150"/>
      <c r="N4" s="150"/>
      <c r="O4" s="150"/>
      <c r="P4" s="150"/>
      <c r="Q4" s="150"/>
      <c r="R4" s="150"/>
      <c r="S4" s="150"/>
      <c r="T4" s="150"/>
      <c r="U4" s="150"/>
      <c r="V4" s="150"/>
      <c r="W4" s="150"/>
      <c r="X4" s="150"/>
      <c r="Y4" s="150"/>
      <c r="Z4" s="150"/>
      <c r="AA4" s="150"/>
      <c r="AB4" s="150"/>
      <c r="AC4" s="150"/>
      <c r="AD4" s="150"/>
      <c r="AE4" s="150"/>
      <c r="AF4" s="150"/>
    </row>
    <row r="5" spans="1:43" ht="20.100000000000001" customHeight="1" x14ac:dyDescent="0.2">
      <c r="A5" s="1"/>
      <c r="B5" s="151" t="s">
        <v>580</v>
      </c>
      <c r="C5" s="151"/>
      <c r="D5" s="151"/>
      <c r="E5" s="151"/>
      <c r="F5" s="151"/>
      <c r="G5" s="151"/>
      <c r="H5" s="151"/>
      <c r="I5" s="151"/>
      <c r="J5" s="151"/>
      <c r="K5" s="151"/>
      <c r="L5" s="151"/>
      <c r="M5" s="151"/>
      <c r="N5" s="151"/>
      <c r="O5" s="151"/>
      <c r="P5" s="151"/>
      <c r="Q5" s="151"/>
      <c r="R5" s="151"/>
      <c r="S5" s="151"/>
      <c r="T5" s="151"/>
      <c r="U5" s="151"/>
      <c r="V5" s="151"/>
      <c r="W5" s="151"/>
      <c r="X5" s="151"/>
      <c r="Y5" s="151"/>
      <c r="Z5" s="151"/>
      <c r="AA5" s="151"/>
      <c r="AB5" s="151"/>
      <c r="AC5" s="151"/>
      <c r="AD5" s="151"/>
      <c r="AE5" s="151"/>
      <c r="AF5" s="151"/>
    </row>
    <row r="6" spans="1:43" ht="20.100000000000001" customHeight="1" x14ac:dyDescent="0.3">
      <c r="A6" s="1"/>
      <c r="B6" s="8" t="s">
        <v>118</v>
      </c>
      <c r="C6" s="2"/>
      <c r="D6" s="3"/>
      <c r="N6" s="6"/>
      <c r="O6" s="6"/>
      <c r="P6" s="131"/>
      <c r="Q6" s="6"/>
      <c r="R6" s="6"/>
      <c r="S6" s="7"/>
      <c r="AC6" s="83"/>
      <c r="AD6" s="82"/>
    </row>
    <row r="7" spans="1:43" ht="12.75" customHeight="1" x14ac:dyDescent="0.2">
      <c r="A7" s="1">
        <v>1</v>
      </c>
      <c r="B7" s="155" t="s">
        <v>0</v>
      </c>
      <c r="C7" s="156" t="s">
        <v>1</v>
      </c>
      <c r="D7" s="157" t="s">
        <v>2</v>
      </c>
      <c r="E7" s="157"/>
      <c r="F7" s="157"/>
      <c r="G7" s="157"/>
      <c r="H7" s="157"/>
      <c r="I7" s="157" t="s">
        <v>3</v>
      </c>
      <c r="J7" s="157"/>
      <c r="K7" s="157"/>
      <c r="L7" s="157"/>
      <c r="M7" s="156" t="s">
        <v>4</v>
      </c>
      <c r="N7" s="44" t="s">
        <v>5</v>
      </c>
      <c r="O7" s="44" t="s">
        <v>6</v>
      </c>
      <c r="P7" s="44" t="s">
        <v>6</v>
      </c>
      <c r="Q7" s="44" t="s">
        <v>7</v>
      </c>
      <c r="R7" s="44" t="s">
        <v>8</v>
      </c>
      <c r="S7" s="157" t="s">
        <v>9</v>
      </c>
      <c r="T7" s="157"/>
      <c r="U7" s="157"/>
      <c r="V7" s="157"/>
      <c r="W7" s="44" t="s">
        <v>10</v>
      </c>
      <c r="X7" s="146" t="s">
        <v>11</v>
      </c>
      <c r="Y7" s="147"/>
      <c r="Z7" s="148"/>
      <c r="AA7" s="157" t="s">
        <v>12</v>
      </c>
      <c r="AB7" s="157"/>
      <c r="AC7" s="44" t="s">
        <v>13</v>
      </c>
      <c r="AD7" s="156" t="s">
        <v>14</v>
      </c>
      <c r="AE7" s="156"/>
      <c r="AF7" s="156"/>
    </row>
    <row r="8" spans="1:43" ht="12.75" customHeight="1" x14ac:dyDescent="0.2">
      <c r="A8" s="1">
        <v>1</v>
      </c>
      <c r="B8" s="155"/>
      <c r="C8" s="156"/>
      <c r="D8" s="156" t="s">
        <v>15</v>
      </c>
      <c r="E8" s="157" t="s">
        <v>16</v>
      </c>
      <c r="F8" s="157"/>
      <c r="G8" s="164" t="s">
        <v>17</v>
      </c>
      <c r="H8" s="164"/>
      <c r="I8" s="165" t="s">
        <v>18</v>
      </c>
      <c r="J8" s="165"/>
      <c r="K8" s="165" t="s">
        <v>19</v>
      </c>
      <c r="L8" s="165"/>
      <c r="M8" s="156"/>
      <c r="N8" s="44" t="s">
        <v>20</v>
      </c>
      <c r="O8" s="44" t="s">
        <v>21</v>
      </c>
      <c r="P8" s="44" t="s">
        <v>22</v>
      </c>
      <c r="Q8" s="44" t="s">
        <v>22</v>
      </c>
      <c r="R8" s="44" t="s">
        <v>23</v>
      </c>
      <c r="S8" s="157" t="s">
        <v>24</v>
      </c>
      <c r="T8" s="157"/>
      <c r="U8" s="157"/>
      <c r="V8" s="157"/>
      <c r="W8" s="44" t="s">
        <v>25</v>
      </c>
      <c r="X8" s="146" t="s">
        <v>25</v>
      </c>
      <c r="Y8" s="147"/>
      <c r="Z8" s="148"/>
      <c r="AA8" s="157" t="s">
        <v>25</v>
      </c>
      <c r="AB8" s="157"/>
      <c r="AC8" s="44" t="s">
        <v>26</v>
      </c>
      <c r="AD8" s="156"/>
      <c r="AE8" s="156"/>
      <c r="AF8" s="156"/>
    </row>
    <row r="9" spans="1:43" ht="22.5" customHeight="1" x14ac:dyDescent="0.2">
      <c r="A9" s="1">
        <v>1</v>
      </c>
      <c r="B9" s="155"/>
      <c r="C9" s="156"/>
      <c r="D9" s="156"/>
      <c r="E9" s="44" t="s">
        <v>27</v>
      </c>
      <c r="F9" s="44" t="s">
        <v>28</v>
      </c>
      <c r="G9" s="45" t="s">
        <v>27</v>
      </c>
      <c r="H9" s="45" t="s">
        <v>28</v>
      </c>
      <c r="I9" s="94" t="s">
        <v>27</v>
      </c>
      <c r="J9" s="94" t="s">
        <v>28</v>
      </c>
      <c r="K9" s="94" t="s">
        <v>27</v>
      </c>
      <c r="L9" s="94" t="s">
        <v>28</v>
      </c>
      <c r="M9" s="44" t="s">
        <v>29</v>
      </c>
      <c r="N9" s="44" t="s">
        <v>30</v>
      </c>
      <c r="O9" s="44" t="s">
        <v>27</v>
      </c>
      <c r="P9" s="44" t="s">
        <v>29</v>
      </c>
      <c r="Q9" s="44" t="s">
        <v>29</v>
      </c>
      <c r="R9" s="44" t="s">
        <v>31</v>
      </c>
      <c r="S9" s="44" t="s">
        <v>32</v>
      </c>
      <c r="T9" s="44" t="s">
        <v>33</v>
      </c>
      <c r="U9" s="44" t="s">
        <v>34</v>
      </c>
      <c r="V9" s="44" t="s">
        <v>35</v>
      </c>
      <c r="W9" s="44" t="s">
        <v>31</v>
      </c>
      <c r="X9" s="85" t="s">
        <v>502</v>
      </c>
      <c r="Y9" s="85" t="s">
        <v>501</v>
      </c>
      <c r="Z9" s="85" t="s">
        <v>270</v>
      </c>
      <c r="AA9" s="44" t="s">
        <v>36</v>
      </c>
      <c r="AB9" s="44" t="s">
        <v>37</v>
      </c>
      <c r="AC9" s="44" t="s">
        <v>38</v>
      </c>
      <c r="AD9" s="44" t="s">
        <v>39</v>
      </c>
      <c r="AE9" s="44" t="s">
        <v>40</v>
      </c>
      <c r="AF9" s="44" t="s">
        <v>41</v>
      </c>
    </row>
    <row r="10" spans="1:43" ht="13.5" customHeight="1" x14ac:dyDescent="0.2">
      <c r="A10" s="1">
        <v>1</v>
      </c>
      <c r="B10" s="60"/>
      <c r="C10" s="9"/>
      <c r="D10" s="9"/>
      <c r="E10" s="9"/>
      <c r="F10" s="9"/>
      <c r="G10" s="10"/>
      <c r="H10" s="10"/>
      <c r="I10" s="95"/>
      <c r="J10" s="95"/>
      <c r="K10" s="95"/>
      <c r="L10" s="95"/>
      <c r="M10" s="9"/>
      <c r="N10" s="9"/>
      <c r="O10" s="9">
        <f>R10</f>
        <v>0.1</v>
      </c>
      <c r="P10" s="9">
        <f>R10</f>
        <v>0.1</v>
      </c>
      <c r="Q10" s="9"/>
      <c r="R10" s="9">
        <v>0.1</v>
      </c>
      <c r="S10" s="9">
        <v>1.5</v>
      </c>
      <c r="T10" s="9">
        <v>3</v>
      </c>
      <c r="U10" s="9">
        <v>4.5</v>
      </c>
      <c r="V10" s="9"/>
      <c r="W10" s="11"/>
      <c r="X10" s="11"/>
      <c r="Y10" s="9">
        <v>1.25</v>
      </c>
      <c r="Z10" s="9"/>
      <c r="AA10" s="12">
        <v>0.5</v>
      </c>
      <c r="AB10" s="12"/>
      <c r="AC10" s="13">
        <v>0.05</v>
      </c>
      <c r="AD10" s="14"/>
      <c r="AE10" s="14"/>
      <c r="AF10" s="14"/>
    </row>
    <row r="11" spans="1:43" ht="15" x14ac:dyDescent="0.25">
      <c r="A11" s="1">
        <v>1</v>
      </c>
      <c r="B11" s="54">
        <v>11</v>
      </c>
      <c r="C11" s="59" t="s">
        <v>507</v>
      </c>
      <c r="D11" s="50" t="s">
        <v>508</v>
      </c>
      <c r="E11" s="68" t="s">
        <v>41</v>
      </c>
      <c r="F11" s="68" t="s">
        <v>21</v>
      </c>
      <c r="G11" s="89">
        <v>1</v>
      </c>
      <c r="H11" s="89">
        <v>2</v>
      </c>
      <c r="I11" s="63">
        <v>276.12099999999998</v>
      </c>
      <c r="J11" s="63">
        <v>276.35300000000001</v>
      </c>
      <c r="K11" s="63">
        <v>274.971</v>
      </c>
      <c r="L11" s="63">
        <v>274.72399999999999</v>
      </c>
      <c r="M11" s="88">
        <v>53.46</v>
      </c>
      <c r="N11" s="52">
        <v>150</v>
      </c>
      <c r="O11" s="140">
        <f>IF(AB11="paral",(I11-K11)+$O$10-0.1,IF(AB11="asf",(I11-K11)+$O$10-0.05,(I11-K11)+$O$10))</f>
        <v>1.1999999999999773</v>
      </c>
      <c r="P11" s="52">
        <f t="shared" ref="P11:P70" si="0">IF(AB11="paral",(((I11-K11)+(J11-L11))/2)+$P$10-0.1,IF(AB11="asf",(((I11-K11)+(J11-L11))/2)+$P$10-0.05,(((I11-K11)+(J11-L11))/2)+$P$10))</f>
        <v>1.4394999999999982</v>
      </c>
      <c r="Q11" s="51">
        <f t="shared" ref="Q11:Q70" si="1">IF(P11&lt;1.5,(N11/1000)+0.6,IF(P11&lt;2,(N11/1000)+0.7,IF(P11&lt;3,(N11/1000)+0.8,IF(P11&lt;4,(N11/1000)+0.9,IF(P11&lt;5,(N11/1000)+1,(N11/1000)+1.1)))))</f>
        <v>0.75</v>
      </c>
      <c r="R11" s="51">
        <f>(M11*Q11*$R$10*2)+((M11*(N11/1000)*Q11)-(3.14*(N11/1000)^2/4*M11))</f>
        <v>13.08901275</v>
      </c>
      <c r="S11" s="51">
        <f t="shared" ref="S11:S70" si="2">IF(P11&lt;=$S$10,M11*Q11*P11,M11*Q11*$S$10)</f>
        <v>57.716752499999927</v>
      </c>
      <c r="T11" s="51">
        <f t="shared" ref="T11:T70" si="3">IF(P11&lt;=$S$10,0,IF(P11&lt;=$T$10,(P11-$S$10)*Q11*M11,($T$10-$S$10)*Q11*M11))</f>
        <v>0</v>
      </c>
      <c r="U11" s="51">
        <f t="shared" ref="U11:U70" si="4">IF(P11&lt;=$T$10,0,IF(P11&lt;=$U$10,(P11-$T$10)*Q11*M11,($U$10-$T$10)*Q11*M11))</f>
        <v>0</v>
      </c>
      <c r="V11" s="51">
        <f t="shared" ref="V11:V70" si="5">IF(P11&lt;=$U$10,0,(P11-$U$10)*Q11*M11)</f>
        <v>0</v>
      </c>
      <c r="W11" s="51">
        <f t="shared" ref="W11:W70" si="6">SUM(S11:V11)-(((3.14*(N11/1000)^2)/4)*M11)</f>
        <v>56.772515249999927</v>
      </c>
      <c r="X11" s="55">
        <f>IF(AND(P11&gt;=1.25,P11&lt;=1.5),P11*M11*2,0)</f>
        <v>153.91133999999983</v>
      </c>
      <c r="Y11" s="55">
        <f>IF(AND(P11&gt;=1.51,P11&lt;=2.5),P11*M11*2,0)</f>
        <v>0</v>
      </c>
      <c r="Z11" s="55">
        <f>IF(P11&gt;2.51,P11*M11*2,0)</f>
        <v>0</v>
      </c>
      <c r="AA11" s="51">
        <f t="shared" ref="AA11:AA70" si="7">(Q11+$AA$10)*M11</f>
        <v>66.825000000000003</v>
      </c>
      <c r="AB11" s="56" t="s">
        <v>158</v>
      </c>
      <c r="AC11" s="51">
        <f t="shared" ref="AC11:AC70" si="8">M11*$AC$10</f>
        <v>2.673</v>
      </c>
      <c r="AD11" s="53">
        <f t="shared" ref="AD11:AD70" si="9">IF($E11="PV",1,0)+IF($E11="PI",1,0)</f>
        <v>0</v>
      </c>
      <c r="AE11" s="53">
        <f t="shared" ref="AE11:AE70" si="10">IF($E11=$AE$9,1,0)</f>
        <v>0</v>
      </c>
      <c r="AF11" s="53">
        <f t="shared" ref="AF11:AF70" si="11">IF($E11=$AF$9,1,0)</f>
        <v>1</v>
      </c>
    </row>
    <row r="12" spans="1:43" ht="15" x14ac:dyDescent="0.25">
      <c r="A12" s="1">
        <v>1</v>
      </c>
      <c r="B12" s="54">
        <v>11</v>
      </c>
      <c r="C12" s="59" t="s">
        <v>507</v>
      </c>
      <c r="D12" s="50" t="s">
        <v>509</v>
      </c>
      <c r="E12" s="68" t="s">
        <v>21</v>
      </c>
      <c r="F12" s="68" t="s">
        <v>128</v>
      </c>
      <c r="G12" s="89">
        <v>2</v>
      </c>
      <c r="H12" s="89">
        <v>3</v>
      </c>
      <c r="I12" s="63">
        <v>276.35300000000001</v>
      </c>
      <c r="J12" s="63">
        <v>275.94499999999999</v>
      </c>
      <c r="K12" s="63">
        <v>274.72399999999999</v>
      </c>
      <c r="L12" s="63">
        <v>274.38200000000001</v>
      </c>
      <c r="M12" s="87">
        <v>74.209999999999994</v>
      </c>
      <c r="N12" s="52">
        <v>150</v>
      </c>
      <c r="O12" s="140">
        <f t="shared" ref="O12:O70" si="12">IF(AB12="paral",(I12-K12)+$O$10-0.1,IF(AB12="asf",(I12-K12)+$O$10-0.05,(I12-K12)+$O$10))</f>
        <v>1.6790000000000191</v>
      </c>
      <c r="P12" s="52">
        <f t="shared" si="0"/>
        <v>1.6460000000000037</v>
      </c>
      <c r="Q12" s="51">
        <f t="shared" si="1"/>
        <v>0.85</v>
      </c>
      <c r="R12" s="51">
        <f t="shared" ref="R12:R70" si="13">(M12*Q12*$R$10*2)+((M12*(N12/1000)*Q12)-(3.14*(N12/1000)^2/4*M12))</f>
        <v>20.766740874999996</v>
      </c>
      <c r="S12" s="51">
        <f t="shared" si="2"/>
        <v>94.617749999999987</v>
      </c>
      <c r="T12" s="51">
        <f t="shared" si="3"/>
        <v>9.2094610000002319</v>
      </c>
      <c r="U12" s="51">
        <f t="shared" si="4"/>
        <v>0</v>
      </c>
      <c r="V12" s="51">
        <f t="shared" si="5"/>
        <v>0</v>
      </c>
      <c r="W12" s="51">
        <f t="shared" si="6"/>
        <v>102.51647687500022</v>
      </c>
      <c r="X12" s="55">
        <f t="shared" ref="X12:X70" si="14">IF(AND(P12&gt;=1.25,P12&lt;=1.5),P12*M12*2,0)</f>
        <v>0</v>
      </c>
      <c r="Y12" s="55">
        <f t="shared" ref="Y12:Y70" si="15">IF(AND(P12&gt;=1.51,P12&lt;=2.5),P12*M12*2,0)</f>
        <v>244.29932000000053</v>
      </c>
      <c r="Z12" s="55">
        <f t="shared" ref="Z12:Z70" si="16">IF(P12&gt;2.51,P12*M12*2,0)</f>
        <v>0</v>
      </c>
      <c r="AA12" s="51">
        <f t="shared" si="7"/>
        <v>100.1835</v>
      </c>
      <c r="AB12" s="56" t="s">
        <v>158</v>
      </c>
      <c r="AC12" s="51">
        <f t="shared" si="8"/>
        <v>3.7104999999999997</v>
      </c>
      <c r="AD12" s="53">
        <f t="shared" si="9"/>
        <v>1</v>
      </c>
      <c r="AE12" s="53">
        <f t="shared" si="10"/>
        <v>0</v>
      </c>
      <c r="AF12" s="53">
        <f t="shared" si="11"/>
        <v>0</v>
      </c>
    </row>
    <row r="13" spans="1:43" ht="15" x14ac:dyDescent="0.25">
      <c r="A13" s="1">
        <v>1</v>
      </c>
      <c r="B13" s="54">
        <v>11</v>
      </c>
      <c r="C13" s="59" t="s">
        <v>511</v>
      </c>
      <c r="D13" s="50" t="s">
        <v>510</v>
      </c>
      <c r="E13" s="68" t="s">
        <v>128</v>
      </c>
      <c r="F13" s="68" t="s">
        <v>21</v>
      </c>
      <c r="G13" s="89">
        <v>3</v>
      </c>
      <c r="H13" s="89">
        <v>4</v>
      </c>
      <c r="I13" s="63">
        <v>275.94499999999999</v>
      </c>
      <c r="J13" s="63">
        <v>275.78399999999999</v>
      </c>
      <c r="K13" s="63">
        <v>274.38200000000001</v>
      </c>
      <c r="L13" s="63">
        <v>274.16699999999997</v>
      </c>
      <c r="M13" s="87">
        <v>81</v>
      </c>
      <c r="N13" s="52">
        <v>150</v>
      </c>
      <c r="O13" s="140">
        <f t="shared" si="12"/>
        <v>1.5629999999999882</v>
      </c>
      <c r="P13" s="52">
        <f t="shared" si="0"/>
        <v>1.5900000000000034</v>
      </c>
      <c r="Q13" s="51">
        <f t="shared" si="1"/>
        <v>0.85</v>
      </c>
      <c r="R13" s="51">
        <f t="shared" si="13"/>
        <v>22.6668375</v>
      </c>
      <c r="S13" s="51">
        <f t="shared" si="2"/>
        <v>103.27499999999999</v>
      </c>
      <c r="T13" s="51">
        <f t="shared" si="3"/>
        <v>6.1965000000002348</v>
      </c>
      <c r="U13" s="51">
        <f t="shared" si="4"/>
        <v>0</v>
      </c>
      <c r="V13" s="51">
        <f t="shared" si="5"/>
        <v>0</v>
      </c>
      <c r="W13" s="51">
        <f t="shared" si="6"/>
        <v>108.04083750000022</v>
      </c>
      <c r="X13" s="55">
        <f t="shared" si="14"/>
        <v>0</v>
      </c>
      <c r="Y13" s="55">
        <f t="shared" si="15"/>
        <v>257.58000000000055</v>
      </c>
      <c r="Z13" s="55">
        <f t="shared" si="16"/>
        <v>0</v>
      </c>
      <c r="AA13" s="51">
        <f t="shared" si="7"/>
        <v>109.35000000000001</v>
      </c>
      <c r="AB13" s="56" t="s">
        <v>226</v>
      </c>
      <c r="AC13" s="51">
        <f t="shared" si="8"/>
        <v>4.05</v>
      </c>
      <c r="AD13" s="53">
        <f t="shared" si="9"/>
        <v>1</v>
      </c>
      <c r="AE13" s="53">
        <f t="shared" si="10"/>
        <v>0</v>
      </c>
      <c r="AF13" s="53">
        <f t="shared" si="11"/>
        <v>0</v>
      </c>
    </row>
    <row r="14" spans="1:43" ht="15" x14ac:dyDescent="0.25">
      <c r="A14" s="1">
        <v>1</v>
      </c>
      <c r="B14" s="54">
        <v>11</v>
      </c>
      <c r="C14" s="59" t="s">
        <v>512</v>
      </c>
      <c r="D14" s="50" t="s">
        <v>513</v>
      </c>
      <c r="E14" s="68" t="s">
        <v>41</v>
      </c>
      <c r="F14" s="68" t="s">
        <v>21</v>
      </c>
      <c r="G14" s="89">
        <v>20</v>
      </c>
      <c r="H14" s="89">
        <v>19</v>
      </c>
      <c r="I14" s="63">
        <v>276.29000000000002</v>
      </c>
      <c r="J14" s="63">
        <v>276.084</v>
      </c>
      <c r="K14" s="63">
        <v>275.14</v>
      </c>
      <c r="L14" s="63">
        <v>274.85399999999998</v>
      </c>
      <c r="M14" s="87">
        <v>62.01</v>
      </c>
      <c r="N14" s="52">
        <v>150</v>
      </c>
      <c r="O14" s="140">
        <f t="shared" si="12"/>
        <v>1.1500000000000341</v>
      </c>
      <c r="P14" s="52">
        <f t="shared" si="0"/>
        <v>1.1900000000000261</v>
      </c>
      <c r="Q14" s="51">
        <f t="shared" si="1"/>
        <v>0.75</v>
      </c>
      <c r="R14" s="51">
        <f t="shared" si="13"/>
        <v>15.182373375000001</v>
      </c>
      <c r="S14" s="51">
        <f t="shared" si="2"/>
        <v>55.343925000001214</v>
      </c>
      <c r="T14" s="51">
        <f t="shared" si="3"/>
        <v>0</v>
      </c>
      <c r="U14" s="51">
        <f t="shared" si="4"/>
        <v>0</v>
      </c>
      <c r="V14" s="51">
        <f t="shared" si="5"/>
        <v>0</v>
      </c>
      <c r="W14" s="51">
        <f t="shared" si="6"/>
        <v>54.248673375001211</v>
      </c>
      <c r="X14" s="55">
        <f t="shared" si="14"/>
        <v>0</v>
      </c>
      <c r="Y14" s="55">
        <f t="shared" si="15"/>
        <v>0</v>
      </c>
      <c r="Z14" s="55">
        <f t="shared" si="16"/>
        <v>0</v>
      </c>
      <c r="AA14" s="51">
        <f t="shared" si="7"/>
        <v>77.512500000000003</v>
      </c>
      <c r="AB14" s="56" t="s">
        <v>226</v>
      </c>
      <c r="AC14" s="51">
        <f t="shared" si="8"/>
        <v>3.1005000000000003</v>
      </c>
      <c r="AD14" s="53">
        <f t="shared" si="9"/>
        <v>0</v>
      </c>
      <c r="AE14" s="53">
        <f t="shared" si="10"/>
        <v>0</v>
      </c>
      <c r="AF14" s="53">
        <f t="shared" si="11"/>
        <v>1</v>
      </c>
    </row>
    <row r="15" spans="1:43" ht="15" x14ac:dyDescent="0.25">
      <c r="A15" s="1">
        <v>1</v>
      </c>
      <c r="B15" s="54">
        <v>11</v>
      </c>
      <c r="C15" s="59" t="s">
        <v>514</v>
      </c>
      <c r="D15" s="50" t="s">
        <v>515</v>
      </c>
      <c r="E15" s="68" t="s">
        <v>41</v>
      </c>
      <c r="F15" s="68" t="s">
        <v>21</v>
      </c>
      <c r="G15" s="89">
        <v>18</v>
      </c>
      <c r="H15" s="89">
        <v>19</v>
      </c>
      <c r="I15" s="63">
        <v>276.02600000000001</v>
      </c>
      <c r="J15" s="63">
        <v>276.084</v>
      </c>
      <c r="K15" s="63">
        <v>274.87599999999998</v>
      </c>
      <c r="L15" s="63">
        <v>274.51799999999997</v>
      </c>
      <c r="M15" s="87">
        <v>77.61</v>
      </c>
      <c r="N15" s="52">
        <v>150</v>
      </c>
      <c r="O15" s="140">
        <f t="shared" si="12"/>
        <v>1.2000000000000342</v>
      </c>
      <c r="P15" s="52">
        <f t="shared" si="0"/>
        <v>1.4080000000000326</v>
      </c>
      <c r="Q15" s="51">
        <f t="shared" si="1"/>
        <v>0.75</v>
      </c>
      <c r="R15" s="51">
        <f t="shared" si="13"/>
        <v>19.001838374999998</v>
      </c>
      <c r="S15" s="51">
        <f t="shared" si="2"/>
        <v>81.956160000001887</v>
      </c>
      <c r="T15" s="51">
        <f t="shared" si="3"/>
        <v>0</v>
      </c>
      <c r="U15" s="51">
        <f t="shared" si="4"/>
        <v>0</v>
      </c>
      <c r="V15" s="51">
        <f t="shared" si="5"/>
        <v>0</v>
      </c>
      <c r="W15" s="51">
        <f t="shared" si="6"/>
        <v>80.585373375001893</v>
      </c>
      <c r="X15" s="55">
        <f t="shared" si="14"/>
        <v>218.54976000000505</v>
      </c>
      <c r="Y15" s="55">
        <f t="shared" si="15"/>
        <v>0</v>
      </c>
      <c r="Z15" s="55">
        <f t="shared" si="16"/>
        <v>0</v>
      </c>
      <c r="AA15" s="51">
        <f t="shared" si="7"/>
        <v>97.012500000000003</v>
      </c>
      <c r="AB15" s="56" t="s">
        <v>158</v>
      </c>
      <c r="AC15" s="51">
        <f t="shared" si="8"/>
        <v>3.8805000000000001</v>
      </c>
      <c r="AD15" s="53">
        <f t="shared" si="9"/>
        <v>0</v>
      </c>
      <c r="AE15" s="53">
        <f t="shared" si="10"/>
        <v>0</v>
      </c>
      <c r="AF15" s="53">
        <f t="shared" si="11"/>
        <v>1</v>
      </c>
    </row>
    <row r="16" spans="1:43" ht="15" x14ac:dyDescent="0.25">
      <c r="A16" s="1">
        <v>1</v>
      </c>
      <c r="B16" s="54">
        <v>11</v>
      </c>
      <c r="C16" s="59" t="s">
        <v>514</v>
      </c>
      <c r="D16" s="50" t="s">
        <v>516</v>
      </c>
      <c r="E16" s="68" t="s">
        <v>21</v>
      </c>
      <c r="F16" s="68" t="s">
        <v>21</v>
      </c>
      <c r="G16" s="89">
        <v>19</v>
      </c>
      <c r="H16" s="89">
        <v>4</v>
      </c>
      <c r="I16" s="63">
        <v>276.084</v>
      </c>
      <c r="J16" s="63">
        <v>275.78399999999999</v>
      </c>
      <c r="K16" s="63">
        <v>274.51799999999997</v>
      </c>
      <c r="L16" s="63">
        <v>274.00799999999998</v>
      </c>
      <c r="M16" s="87">
        <v>75.989999999999995</v>
      </c>
      <c r="N16" s="52">
        <v>150</v>
      </c>
      <c r="O16" s="140">
        <f t="shared" si="12"/>
        <v>1.5660000000000309</v>
      </c>
      <c r="P16" s="52">
        <f t="shared" si="0"/>
        <v>1.6710000000000207</v>
      </c>
      <c r="Q16" s="51">
        <f t="shared" si="1"/>
        <v>0.85</v>
      </c>
      <c r="R16" s="51">
        <f t="shared" si="13"/>
        <v>21.264851624999999</v>
      </c>
      <c r="S16" s="51">
        <f t="shared" si="2"/>
        <v>96.887249999999995</v>
      </c>
      <c r="T16" s="51">
        <f t="shared" si="3"/>
        <v>11.045146500001335</v>
      </c>
      <c r="U16" s="51">
        <f t="shared" si="4"/>
        <v>0</v>
      </c>
      <c r="V16" s="51">
        <f t="shared" si="5"/>
        <v>0</v>
      </c>
      <c r="W16" s="51">
        <f t="shared" si="6"/>
        <v>106.59022312500133</v>
      </c>
      <c r="X16" s="55">
        <f t="shared" si="14"/>
        <v>0</v>
      </c>
      <c r="Y16" s="55">
        <f t="shared" si="15"/>
        <v>253.95858000000314</v>
      </c>
      <c r="Z16" s="55">
        <f t="shared" si="16"/>
        <v>0</v>
      </c>
      <c r="AA16" s="51">
        <f t="shared" si="7"/>
        <v>102.5865</v>
      </c>
      <c r="AB16" s="56" t="s">
        <v>226</v>
      </c>
      <c r="AC16" s="51">
        <f t="shared" si="8"/>
        <v>3.7995000000000001</v>
      </c>
      <c r="AD16" s="53">
        <f t="shared" si="9"/>
        <v>1</v>
      </c>
      <c r="AE16" s="53">
        <f t="shared" si="10"/>
        <v>0</v>
      </c>
      <c r="AF16" s="53">
        <f t="shared" si="11"/>
        <v>0</v>
      </c>
    </row>
    <row r="17" spans="1:32" ht="15" x14ac:dyDescent="0.25">
      <c r="A17" s="1">
        <v>1</v>
      </c>
      <c r="B17" s="54">
        <v>11</v>
      </c>
      <c r="C17" s="59" t="s">
        <v>514</v>
      </c>
      <c r="D17" s="50" t="s">
        <v>517</v>
      </c>
      <c r="E17" s="68" t="s">
        <v>21</v>
      </c>
      <c r="F17" s="68" t="s">
        <v>21</v>
      </c>
      <c r="G17" s="89">
        <v>4</v>
      </c>
      <c r="H17" s="89">
        <v>5</v>
      </c>
      <c r="I17" s="63">
        <v>275.78399999999999</v>
      </c>
      <c r="J17" s="63">
        <v>275.61799999999999</v>
      </c>
      <c r="K17" s="63">
        <v>274.00799999999998</v>
      </c>
      <c r="L17" s="63">
        <v>273.72800000000001</v>
      </c>
      <c r="M17" s="87">
        <v>60.66</v>
      </c>
      <c r="N17" s="52">
        <v>150</v>
      </c>
      <c r="O17" s="140">
        <f t="shared" si="12"/>
        <v>1.7760000000000105</v>
      </c>
      <c r="P17" s="52">
        <f t="shared" si="0"/>
        <v>1.8329999999999984</v>
      </c>
      <c r="Q17" s="51">
        <f t="shared" si="1"/>
        <v>0.85</v>
      </c>
      <c r="R17" s="51">
        <f t="shared" si="13"/>
        <v>16.974942749999997</v>
      </c>
      <c r="S17" s="51">
        <f t="shared" si="2"/>
        <v>77.341499999999996</v>
      </c>
      <c r="T17" s="51">
        <f t="shared" si="3"/>
        <v>17.169812999999916</v>
      </c>
      <c r="U17" s="51">
        <f t="shared" si="4"/>
        <v>0</v>
      </c>
      <c r="V17" s="51">
        <f t="shared" si="5"/>
        <v>0</v>
      </c>
      <c r="W17" s="51">
        <f t="shared" si="6"/>
        <v>93.439905749999923</v>
      </c>
      <c r="X17" s="55">
        <f t="shared" si="14"/>
        <v>0</v>
      </c>
      <c r="Y17" s="55">
        <f t="shared" si="15"/>
        <v>222.3795599999998</v>
      </c>
      <c r="Z17" s="55">
        <f t="shared" si="16"/>
        <v>0</v>
      </c>
      <c r="AA17" s="51">
        <f t="shared" si="7"/>
        <v>81.891000000000005</v>
      </c>
      <c r="AB17" s="56" t="s">
        <v>226</v>
      </c>
      <c r="AC17" s="51">
        <f t="shared" si="8"/>
        <v>3.0329999999999999</v>
      </c>
      <c r="AD17" s="53">
        <f t="shared" si="9"/>
        <v>1</v>
      </c>
      <c r="AE17" s="53">
        <f t="shared" si="10"/>
        <v>0</v>
      </c>
      <c r="AF17" s="53">
        <f t="shared" si="11"/>
        <v>0</v>
      </c>
    </row>
    <row r="18" spans="1:32" ht="15" x14ac:dyDescent="0.25">
      <c r="A18" s="1">
        <v>1</v>
      </c>
      <c r="B18" s="54">
        <v>11</v>
      </c>
      <c r="C18" s="59" t="s">
        <v>514</v>
      </c>
      <c r="D18" s="50" t="s">
        <v>519</v>
      </c>
      <c r="E18" s="68" t="s">
        <v>21</v>
      </c>
      <c r="F18" s="68" t="s">
        <v>21</v>
      </c>
      <c r="G18" s="89">
        <v>6</v>
      </c>
      <c r="H18" s="89">
        <v>6</v>
      </c>
      <c r="I18" s="63">
        <v>275.61799999999999</v>
      </c>
      <c r="J18" s="63">
        <v>275.35500000000002</v>
      </c>
      <c r="K18" s="63">
        <v>273.72800000000001</v>
      </c>
      <c r="L18" s="63">
        <v>273.46800000000002</v>
      </c>
      <c r="M18" s="87">
        <v>56.33</v>
      </c>
      <c r="N18" s="52">
        <v>150</v>
      </c>
      <c r="O18" s="140">
        <f t="shared" si="12"/>
        <v>1.8899999999999864</v>
      </c>
      <c r="P18" s="52">
        <f t="shared" si="0"/>
        <v>1.8884999999999934</v>
      </c>
      <c r="Q18" s="51">
        <f t="shared" si="1"/>
        <v>0.85</v>
      </c>
      <c r="R18" s="51">
        <f t="shared" si="13"/>
        <v>15.763246374999998</v>
      </c>
      <c r="S18" s="51">
        <f t="shared" si="2"/>
        <v>71.820750000000004</v>
      </c>
      <c r="T18" s="51">
        <f t="shared" si="3"/>
        <v>18.601574249999683</v>
      </c>
      <c r="U18" s="51">
        <f t="shared" si="4"/>
        <v>0</v>
      </c>
      <c r="V18" s="51">
        <f t="shared" si="5"/>
        <v>0</v>
      </c>
      <c r="W18" s="51">
        <f t="shared" si="6"/>
        <v>89.42739562499969</v>
      </c>
      <c r="X18" s="55">
        <f t="shared" si="14"/>
        <v>0</v>
      </c>
      <c r="Y18" s="55">
        <f t="shared" si="15"/>
        <v>212.75840999999926</v>
      </c>
      <c r="Z18" s="55">
        <f t="shared" si="16"/>
        <v>0</v>
      </c>
      <c r="AA18" s="51">
        <f t="shared" si="7"/>
        <v>76.045500000000004</v>
      </c>
      <c r="AB18" s="56" t="s">
        <v>226</v>
      </c>
      <c r="AC18" s="51">
        <f t="shared" si="8"/>
        <v>2.8165</v>
      </c>
      <c r="AD18" s="53">
        <f t="shared" si="9"/>
        <v>1</v>
      </c>
      <c r="AE18" s="53">
        <f t="shared" si="10"/>
        <v>0</v>
      </c>
      <c r="AF18" s="53">
        <f t="shared" si="11"/>
        <v>0</v>
      </c>
    </row>
    <row r="19" spans="1:32" ht="15" x14ac:dyDescent="0.25">
      <c r="A19" s="1">
        <v>1</v>
      </c>
      <c r="B19" s="54">
        <v>11</v>
      </c>
      <c r="C19" s="59" t="s">
        <v>518</v>
      </c>
      <c r="D19" s="50" t="s">
        <v>520</v>
      </c>
      <c r="E19" s="68" t="s">
        <v>41</v>
      </c>
      <c r="F19" s="68" t="s">
        <v>21</v>
      </c>
      <c r="G19" s="89">
        <v>21</v>
      </c>
      <c r="H19" s="89">
        <v>22</v>
      </c>
      <c r="I19" s="63">
        <v>275.10599999999999</v>
      </c>
      <c r="J19" s="63">
        <v>275.33100000000002</v>
      </c>
      <c r="K19" s="63">
        <v>273.95600000000002</v>
      </c>
      <c r="L19" s="63">
        <v>273.63900000000001</v>
      </c>
      <c r="M19" s="87">
        <v>68.62</v>
      </c>
      <c r="N19" s="52">
        <v>150</v>
      </c>
      <c r="O19" s="140">
        <f t="shared" si="12"/>
        <v>1.1499999999999773</v>
      </c>
      <c r="P19" s="52">
        <f t="shared" si="0"/>
        <v>1.4209999999999923</v>
      </c>
      <c r="Q19" s="51">
        <f t="shared" si="1"/>
        <v>0.75</v>
      </c>
      <c r="R19" s="51">
        <f t="shared" si="13"/>
        <v>16.800749250000003</v>
      </c>
      <c r="S19" s="51">
        <f t="shared" si="2"/>
        <v>73.131764999999604</v>
      </c>
      <c r="T19" s="51">
        <f t="shared" si="3"/>
        <v>0</v>
      </c>
      <c r="U19" s="51">
        <f t="shared" si="4"/>
        <v>0</v>
      </c>
      <c r="V19" s="51">
        <f t="shared" si="5"/>
        <v>0</v>
      </c>
      <c r="W19" s="51">
        <f t="shared" si="6"/>
        <v>71.919764249999602</v>
      </c>
      <c r="X19" s="55">
        <f t="shared" si="14"/>
        <v>195.01803999999896</v>
      </c>
      <c r="Y19" s="55">
        <f t="shared" si="15"/>
        <v>0</v>
      </c>
      <c r="Z19" s="55">
        <f t="shared" si="16"/>
        <v>0</v>
      </c>
      <c r="AA19" s="51">
        <f t="shared" si="7"/>
        <v>85.775000000000006</v>
      </c>
      <c r="AB19" s="56" t="s">
        <v>226</v>
      </c>
      <c r="AC19" s="51">
        <f t="shared" si="8"/>
        <v>3.4310000000000005</v>
      </c>
      <c r="AD19" s="53">
        <f t="shared" si="9"/>
        <v>0</v>
      </c>
      <c r="AE19" s="53">
        <f t="shared" si="10"/>
        <v>0</v>
      </c>
      <c r="AF19" s="53">
        <f t="shared" si="11"/>
        <v>1</v>
      </c>
    </row>
    <row r="20" spans="1:32" ht="15" x14ac:dyDescent="0.25">
      <c r="A20" s="1">
        <v>1</v>
      </c>
      <c r="B20" s="54">
        <v>11</v>
      </c>
      <c r="C20" s="59" t="s">
        <v>518</v>
      </c>
      <c r="D20" s="50" t="s">
        <v>521</v>
      </c>
      <c r="E20" s="68" t="s">
        <v>21</v>
      </c>
      <c r="F20" s="68" t="s">
        <v>21</v>
      </c>
      <c r="G20" s="89">
        <v>22</v>
      </c>
      <c r="H20" s="89">
        <v>23</v>
      </c>
      <c r="I20" s="63">
        <v>275.33100000000002</v>
      </c>
      <c r="J20" s="63">
        <v>275.06799999999998</v>
      </c>
      <c r="K20" s="63">
        <v>273.63900000000001</v>
      </c>
      <c r="L20" s="63">
        <v>273.34100000000001</v>
      </c>
      <c r="M20" s="87">
        <v>64.59</v>
      </c>
      <c r="N20" s="52">
        <v>150</v>
      </c>
      <c r="O20" s="140">
        <f t="shared" si="12"/>
        <v>1.6920000000000073</v>
      </c>
      <c r="P20" s="52">
        <f t="shared" si="0"/>
        <v>1.7094999999999914</v>
      </c>
      <c r="Q20" s="51">
        <f t="shared" si="1"/>
        <v>0.85</v>
      </c>
      <c r="R20" s="51">
        <f t="shared" si="13"/>
        <v>18.074704125</v>
      </c>
      <c r="S20" s="51">
        <f t="shared" si="2"/>
        <v>82.352249999999998</v>
      </c>
      <c r="T20" s="51">
        <f t="shared" si="3"/>
        <v>11.501864249999526</v>
      </c>
      <c r="U20" s="51">
        <f t="shared" si="4"/>
        <v>0</v>
      </c>
      <c r="V20" s="51">
        <f t="shared" si="5"/>
        <v>0</v>
      </c>
      <c r="W20" s="51">
        <f t="shared" si="6"/>
        <v>92.713293374999523</v>
      </c>
      <c r="X20" s="55">
        <f t="shared" si="14"/>
        <v>0</v>
      </c>
      <c r="Y20" s="55">
        <f t="shared" si="15"/>
        <v>220.8332099999989</v>
      </c>
      <c r="Z20" s="55">
        <f t="shared" si="16"/>
        <v>0</v>
      </c>
      <c r="AA20" s="51">
        <f t="shared" si="7"/>
        <v>87.196500000000015</v>
      </c>
      <c r="AB20" s="56" t="s">
        <v>226</v>
      </c>
      <c r="AC20" s="51">
        <f t="shared" si="8"/>
        <v>3.2295000000000003</v>
      </c>
      <c r="AD20" s="53">
        <f t="shared" si="9"/>
        <v>1</v>
      </c>
      <c r="AE20" s="53">
        <f t="shared" si="10"/>
        <v>0</v>
      </c>
      <c r="AF20" s="53">
        <f t="shared" si="11"/>
        <v>0</v>
      </c>
    </row>
    <row r="21" spans="1:32" ht="15" x14ac:dyDescent="0.25">
      <c r="A21" s="1">
        <v>1</v>
      </c>
      <c r="B21" s="54">
        <v>11</v>
      </c>
      <c r="C21" s="59" t="s">
        <v>518</v>
      </c>
      <c r="D21" s="50" t="s">
        <v>522</v>
      </c>
      <c r="E21" s="68" t="s">
        <v>21</v>
      </c>
      <c r="F21" s="68" t="s">
        <v>21</v>
      </c>
      <c r="G21" s="89">
        <v>23</v>
      </c>
      <c r="H21" s="89">
        <v>7</v>
      </c>
      <c r="I21" s="63">
        <v>275.06799999999998</v>
      </c>
      <c r="J21" s="63">
        <v>274.81400000000002</v>
      </c>
      <c r="K21" s="63">
        <v>273.34100000000001</v>
      </c>
      <c r="L21" s="63">
        <v>273.12900000000002</v>
      </c>
      <c r="M21" s="87">
        <v>56.9</v>
      </c>
      <c r="N21" s="52">
        <v>150</v>
      </c>
      <c r="O21" s="140">
        <f t="shared" si="12"/>
        <v>1.7269999999999754</v>
      </c>
      <c r="P21" s="52">
        <f t="shared" si="0"/>
        <v>1.7059999999999889</v>
      </c>
      <c r="Q21" s="51">
        <f t="shared" si="1"/>
        <v>0.85</v>
      </c>
      <c r="R21" s="51">
        <f t="shared" si="13"/>
        <v>15.92275375</v>
      </c>
      <c r="S21" s="51">
        <f t="shared" si="2"/>
        <v>72.547499999999985</v>
      </c>
      <c r="T21" s="51">
        <f t="shared" si="3"/>
        <v>9.9631899999994591</v>
      </c>
      <c r="U21" s="51">
        <f t="shared" si="4"/>
        <v>0</v>
      </c>
      <c r="V21" s="51">
        <f t="shared" si="5"/>
        <v>0</v>
      </c>
      <c r="W21" s="51">
        <f t="shared" si="6"/>
        <v>81.505693749999438</v>
      </c>
      <c r="X21" s="55">
        <f t="shared" si="14"/>
        <v>0</v>
      </c>
      <c r="Y21" s="55">
        <f t="shared" si="15"/>
        <v>194.14279999999872</v>
      </c>
      <c r="Z21" s="55">
        <f t="shared" si="16"/>
        <v>0</v>
      </c>
      <c r="AA21" s="51">
        <f t="shared" si="7"/>
        <v>76.814999999999998</v>
      </c>
      <c r="AB21" s="56" t="s">
        <v>226</v>
      </c>
      <c r="AC21" s="51">
        <f t="shared" si="8"/>
        <v>2.8450000000000002</v>
      </c>
      <c r="AD21" s="53">
        <f t="shared" si="9"/>
        <v>1</v>
      </c>
      <c r="AE21" s="53">
        <f t="shared" si="10"/>
        <v>0</v>
      </c>
      <c r="AF21" s="53">
        <f t="shared" si="11"/>
        <v>0</v>
      </c>
    </row>
    <row r="22" spans="1:32" ht="15" x14ac:dyDescent="0.25">
      <c r="A22" s="1">
        <v>1</v>
      </c>
      <c r="B22" s="54">
        <v>11</v>
      </c>
      <c r="C22" s="59" t="s">
        <v>523</v>
      </c>
      <c r="D22" s="50" t="s">
        <v>524</v>
      </c>
      <c r="E22" s="68" t="s">
        <v>525</v>
      </c>
      <c r="F22" s="68" t="s">
        <v>128</v>
      </c>
      <c r="G22" s="89">
        <v>24</v>
      </c>
      <c r="H22" s="89">
        <v>25</v>
      </c>
      <c r="I22" s="63">
        <v>273.17</v>
      </c>
      <c r="J22" s="63">
        <v>273.27100000000002</v>
      </c>
      <c r="K22" s="63">
        <v>272.02</v>
      </c>
      <c r="L22" s="63">
        <v>271.72699999999998</v>
      </c>
      <c r="M22" s="87">
        <v>63.55</v>
      </c>
      <c r="N22" s="52">
        <v>150</v>
      </c>
      <c r="O22" s="140">
        <f t="shared" si="12"/>
        <v>1.1500000000000341</v>
      </c>
      <c r="P22" s="52">
        <f t="shared" si="0"/>
        <v>1.3470000000000368</v>
      </c>
      <c r="Q22" s="51">
        <f t="shared" si="1"/>
        <v>0.75</v>
      </c>
      <c r="R22" s="51">
        <f t="shared" si="13"/>
        <v>15.559423124999999</v>
      </c>
      <c r="S22" s="51">
        <f t="shared" si="2"/>
        <v>64.201387500001744</v>
      </c>
      <c r="T22" s="51">
        <f t="shared" si="3"/>
        <v>0</v>
      </c>
      <c r="U22" s="51">
        <f t="shared" si="4"/>
        <v>0</v>
      </c>
      <c r="V22" s="51">
        <f t="shared" si="5"/>
        <v>0</v>
      </c>
      <c r="W22" s="51">
        <f t="shared" si="6"/>
        <v>63.078935625001741</v>
      </c>
      <c r="X22" s="55">
        <f t="shared" si="14"/>
        <v>171.20370000000469</v>
      </c>
      <c r="Y22" s="55">
        <f t="shared" si="15"/>
        <v>0</v>
      </c>
      <c r="Z22" s="55">
        <f t="shared" si="16"/>
        <v>0</v>
      </c>
      <c r="AA22" s="51">
        <f t="shared" si="7"/>
        <v>79.4375</v>
      </c>
      <c r="AB22" s="56" t="s">
        <v>226</v>
      </c>
      <c r="AC22" s="51">
        <f t="shared" si="8"/>
        <v>3.1775000000000002</v>
      </c>
      <c r="AD22" s="53">
        <f t="shared" si="9"/>
        <v>0</v>
      </c>
      <c r="AE22" s="53">
        <f t="shared" si="10"/>
        <v>0</v>
      </c>
      <c r="AF22" s="53">
        <f t="shared" si="11"/>
        <v>0</v>
      </c>
    </row>
    <row r="23" spans="1:32" ht="15" x14ac:dyDescent="0.25">
      <c r="A23" s="1">
        <v>1</v>
      </c>
      <c r="B23" s="54">
        <v>11</v>
      </c>
      <c r="C23" s="59" t="s">
        <v>523</v>
      </c>
      <c r="D23" s="50" t="s">
        <v>532</v>
      </c>
      <c r="E23" s="68" t="s">
        <v>128</v>
      </c>
      <c r="F23" s="68" t="s">
        <v>128</v>
      </c>
      <c r="G23" s="89">
        <v>25</v>
      </c>
      <c r="H23" s="89">
        <v>9</v>
      </c>
      <c r="I23" s="63">
        <v>273.27100000000002</v>
      </c>
      <c r="J23" s="63">
        <v>272.91899999999998</v>
      </c>
      <c r="K23" s="63">
        <v>271.72699999999998</v>
      </c>
      <c r="L23" s="63">
        <v>271.76900000000001</v>
      </c>
      <c r="M23" s="87">
        <v>69.61</v>
      </c>
      <c r="N23" s="52">
        <v>150</v>
      </c>
      <c r="O23" s="140">
        <f t="shared" si="12"/>
        <v>1.5440000000000396</v>
      </c>
      <c r="P23" s="52">
        <f t="shared" si="0"/>
        <v>1.3470000000000084</v>
      </c>
      <c r="Q23" s="51">
        <f t="shared" si="1"/>
        <v>0.75</v>
      </c>
      <c r="R23" s="51">
        <f t="shared" si="13"/>
        <v>17.043138374999998</v>
      </c>
      <c r="S23" s="51">
        <f t="shared" si="2"/>
        <v>70.32350250000043</v>
      </c>
      <c r="T23" s="51">
        <f t="shared" si="3"/>
        <v>0</v>
      </c>
      <c r="U23" s="51">
        <f t="shared" si="4"/>
        <v>0</v>
      </c>
      <c r="V23" s="51">
        <f t="shared" si="5"/>
        <v>0</v>
      </c>
      <c r="W23" s="51">
        <f t="shared" si="6"/>
        <v>69.094015875000423</v>
      </c>
      <c r="X23" s="55">
        <f t="shared" si="14"/>
        <v>187.52934000000116</v>
      </c>
      <c r="Y23" s="55">
        <f t="shared" si="15"/>
        <v>0</v>
      </c>
      <c r="Z23" s="55">
        <f t="shared" si="16"/>
        <v>0</v>
      </c>
      <c r="AA23" s="51">
        <f t="shared" si="7"/>
        <v>87.012500000000003</v>
      </c>
      <c r="AB23" s="56" t="s">
        <v>226</v>
      </c>
      <c r="AC23" s="51">
        <f t="shared" si="8"/>
        <v>3.4805000000000001</v>
      </c>
      <c r="AD23" s="53">
        <f t="shared" si="9"/>
        <v>1</v>
      </c>
      <c r="AE23" s="53">
        <f t="shared" si="10"/>
        <v>0</v>
      </c>
      <c r="AF23" s="53">
        <f t="shared" si="11"/>
        <v>0</v>
      </c>
    </row>
    <row r="24" spans="1:32" ht="15" x14ac:dyDescent="0.25">
      <c r="A24" s="1">
        <v>1</v>
      </c>
      <c r="B24" s="54">
        <v>11</v>
      </c>
      <c r="C24" s="59" t="s">
        <v>526</v>
      </c>
      <c r="D24" s="50" t="s">
        <v>527</v>
      </c>
      <c r="E24" s="68" t="s">
        <v>21</v>
      </c>
      <c r="F24" s="68" t="s">
        <v>21</v>
      </c>
      <c r="G24" s="89">
        <v>6</v>
      </c>
      <c r="H24" s="89">
        <v>7</v>
      </c>
      <c r="I24" s="63">
        <v>275.35500000000002</v>
      </c>
      <c r="J24" s="63">
        <v>274.81400000000002</v>
      </c>
      <c r="K24" s="63">
        <v>273.46800000000002</v>
      </c>
      <c r="L24" s="63">
        <v>273.07900000000001</v>
      </c>
      <c r="M24" s="87">
        <v>73.47</v>
      </c>
      <c r="N24" s="52">
        <v>150</v>
      </c>
      <c r="O24" s="140">
        <f t="shared" si="12"/>
        <v>1.8870000000000005</v>
      </c>
      <c r="P24" s="52">
        <f t="shared" si="0"/>
        <v>1.811000000000007</v>
      </c>
      <c r="Q24" s="51">
        <f t="shared" si="1"/>
        <v>0.85</v>
      </c>
      <c r="R24" s="51">
        <f t="shared" si="13"/>
        <v>20.559661125000002</v>
      </c>
      <c r="S24" s="51">
        <f t="shared" si="2"/>
        <v>93.674250000000001</v>
      </c>
      <c r="T24" s="51">
        <f t="shared" si="3"/>
        <v>19.421794500000438</v>
      </c>
      <c r="U24" s="51">
        <f t="shared" si="4"/>
        <v>0</v>
      </c>
      <c r="V24" s="51">
        <f t="shared" si="5"/>
        <v>0</v>
      </c>
      <c r="W24" s="51">
        <f t="shared" si="6"/>
        <v>111.79838062500043</v>
      </c>
      <c r="X24" s="55">
        <f t="shared" si="14"/>
        <v>0</v>
      </c>
      <c r="Y24" s="55">
        <f t="shared" si="15"/>
        <v>266.10834000000102</v>
      </c>
      <c r="Z24" s="55">
        <f t="shared" si="16"/>
        <v>0</v>
      </c>
      <c r="AA24" s="51">
        <f t="shared" si="7"/>
        <v>99.1845</v>
      </c>
      <c r="AB24" s="56" t="s">
        <v>226</v>
      </c>
      <c r="AC24" s="51">
        <f t="shared" si="8"/>
        <v>3.6735000000000002</v>
      </c>
      <c r="AD24" s="53">
        <f t="shared" si="9"/>
        <v>1</v>
      </c>
      <c r="AE24" s="53">
        <f t="shared" si="10"/>
        <v>0</v>
      </c>
      <c r="AF24" s="53">
        <f t="shared" si="11"/>
        <v>0</v>
      </c>
    </row>
    <row r="25" spans="1:32" ht="15" x14ac:dyDescent="0.25">
      <c r="A25" s="1">
        <v>1</v>
      </c>
      <c r="B25" s="54">
        <v>11</v>
      </c>
      <c r="C25" s="59" t="s">
        <v>526</v>
      </c>
      <c r="D25" s="50" t="s">
        <v>528</v>
      </c>
      <c r="E25" s="68" t="s">
        <v>21</v>
      </c>
      <c r="F25" s="68" t="s">
        <v>128</v>
      </c>
      <c r="G25" s="89">
        <v>7</v>
      </c>
      <c r="H25" s="89">
        <v>8</v>
      </c>
      <c r="I25" s="63">
        <v>274.81400000000002</v>
      </c>
      <c r="J25" s="63">
        <v>273.39999999999998</v>
      </c>
      <c r="K25" s="63">
        <v>273.07900000000001</v>
      </c>
      <c r="L25" s="63">
        <v>272.25</v>
      </c>
      <c r="M25" s="87">
        <v>59.06</v>
      </c>
      <c r="N25" s="52">
        <v>150</v>
      </c>
      <c r="O25" s="140">
        <f t="shared" si="12"/>
        <v>1.7350000000000136</v>
      </c>
      <c r="P25" s="52">
        <f t="shared" si="0"/>
        <v>1.4424999999999955</v>
      </c>
      <c r="Q25" s="51">
        <f t="shared" si="1"/>
        <v>0.75</v>
      </c>
      <c r="R25" s="51">
        <f t="shared" si="13"/>
        <v>14.460102749999999</v>
      </c>
      <c r="S25" s="51">
        <f t="shared" si="2"/>
        <v>63.895537499999804</v>
      </c>
      <c r="T25" s="51">
        <f t="shared" si="3"/>
        <v>0</v>
      </c>
      <c r="U25" s="51">
        <f t="shared" si="4"/>
        <v>0</v>
      </c>
      <c r="V25" s="51">
        <f t="shared" si="5"/>
        <v>0</v>
      </c>
      <c r="W25" s="51">
        <f t="shared" si="6"/>
        <v>62.852390249999807</v>
      </c>
      <c r="X25" s="55">
        <f t="shared" si="14"/>
        <v>170.38809999999947</v>
      </c>
      <c r="Y25" s="55">
        <f t="shared" si="15"/>
        <v>0</v>
      </c>
      <c r="Z25" s="55">
        <f t="shared" si="16"/>
        <v>0</v>
      </c>
      <c r="AA25" s="51">
        <f t="shared" si="7"/>
        <v>73.825000000000003</v>
      </c>
      <c r="AB25" s="56" t="s">
        <v>226</v>
      </c>
      <c r="AC25" s="51">
        <f t="shared" si="8"/>
        <v>2.9530000000000003</v>
      </c>
      <c r="AD25" s="53">
        <f t="shared" si="9"/>
        <v>1</v>
      </c>
      <c r="AE25" s="53">
        <f t="shared" si="10"/>
        <v>0</v>
      </c>
      <c r="AF25" s="53">
        <f t="shared" si="11"/>
        <v>0</v>
      </c>
    </row>
    <row r="26" spans="1:32" ht="15" x14ac:dyDescent="0.25">
      <c r="A26" s="1">
        <v>1</v>
      </c>
      <c r="B26" s="54">
        <v>11</v>
      </c>
      <c r="C26" s="59" t="s">
        <v>526</v>
      </c>
      <c r="D26" s="50" t="s">
        <v>529</v>
      </c>
      <c r="E26" s="68" t="s">
        <v>128</v>
      </c>
      <c r="F26" s="68" t="s">
        <v>128</v>
      </c>
      <c r="G26" s="89">
        <v>8</v>
      </c>
      <c r="H26" s="89">
        <v>9</v>
      </c>
      <c r="I26" s="63">
        <v>273.39999999999998</v>
      </c>
      <c r="J26" s="63">
        <v>272.91899999999998</v>
      </c>
      <c r="K26" s="63">
        <v>272.25</v>
      </c>
      <c r="L26" s="63">
        <v>271.40499999999997</v>
      </c>
      <c r="M26" s="87">
        <v>53.63</v>
      </c>
      <c r="N26" s="52">
        <v>150</v>
      </c>
      <c r="O26" s="140">
        <f t="shared" si="12"/>
        <v>1.1499999999999773</v>
      </c>
      <c r="P26" s="52">
        <f t="shared" si="0"/>
        <v>1.3319999999999936</v>
      </c>
      <c r="Q26" s="51">
        <f t="shared" si="1"/>
        <v>0.75</v>
      </c>
      <c r="R26" s="51">
        <f t="shared" si="13"/>
        <v>13.130635125000001</v>
      </c>
      <c r="S26" s="51">
        <f t="shared" si="2"/>
        <v>53.576369999999748</v>
      </c>
      <c r="T26" s="51">
        <f t="shared" si="3"/>
        <v>0</v>
      </c>
      <c r="U26" s="51">
        <f t="shared" si="4"/>
        <v>0</v>
      </c>
      <c r="V26" s="51">
        <f t="shared" si="5"/>
        <v>0</v>
      </c>
      <c r="W26" s="51">
        <f t="shared" si="6"/>
        <v>52.629130124999747</v>
      </c>
      <c r="X26" s="55">
        <f t="shared" si="14"/>
        <v>142.87031999999931</v>
      </c>
      <c r="Y26" s="55">
        <f t="shared" si="15"/>
        <v>0</v>
      </c>
      <c r="Z26" s="55">
        <f t="shared" si="16"/>
        <v>0</v>
      </c>
      <c r="AA26" s="51">
        <f t="shared" si="7"/>
        <v>67.037500000000009</v>
      </c>
      <c r="AB26" s="56" t="s">
        <v>226</v>
      </c>
      <c r="AC26" s="51">
        <f t="shared" si="8"/>
        <v>2.6815000000000002</v>
      </c>
      <c r="AD26" s="53">
        <f t="shared" si="9"/>
        <v>1</v>
      </c>
      <c r="AE26" s="53">
        <f t="shared" si="10"/>
        <v>0</v>
      </c>
      <c r="AF26" s="53">
        <f t="shared" si="11"/>
        <v>0</v>
      </c>
    </row>
    <row r="27" spans="1:32" ht="15" x14ac:dyDescent="0.25">
      <c r="A27" s="1">
        <v>1</v>
      </c>
      <c r="B27" s="54">
        <v>11</v>
      </c>
      <c r="C27" s="59" t="s">
        <v>526</v>
      </c>
      <c r="D27" s="50" t="s">
        <v>530</v>
      </c>
      <c r="E27" s="68" t="s">
        <v>128</v>
      </c>
      <c r="F27" s="68" t="s">
        <v>128</v>
      </c>
      <c r="G27" s="89">
        <v>9</v>
      </c>
      <c r="H27" s="89">
        <v>10</v>
      </c>
      <c r="I27" s="63">
        <v>272.91899999999998</v>
      </c>
      <c r="J27" s="63">
        <v>271.55900000000003</v>
      </c>
      <c r="K27" s="63">
        <v>271.76900000000001</v>
      </c>
      <c r="L27" s="63">
        <v>270.40899999999999</v>
      </c>
      <c r="M27" s="87">
        <v>43.34</v>
      </c>
      <c r="N27" s="52">
        <v>150</v>
      </c>
      <c r="O27" s="140">
        <f t="shared" si="12"/>
        <v>1.1499999999999773</v>
      </c>
      <c r="P27" s="52">
        <f t="shared" si="0"/>
        <v>1.1500000000000057</v>
      </c>
      <c r="Q27" s="51">
        <f t="shared" si="1"/>
        <v>0.75</v>
      </c>
      <c r="R27" s="51">
        <f t="shared" si="13"/>
        <v>10.611257250000001</v>
      </c>
      <c r="S27" s="51">
        <f t="shared" si="2"/>
        <v>37.380750000000191</v>
      </c>
      <c r="T27" s="51">
        <f t="shared" si="3"/>
        <v>0</v>
      </c>
      <c r="U27" s="51">
        <f t="shared" si="4"/>
        <v>0</v>
      </c>
      <c r="V27" s="51">
        <f t="shared" si="5"/>
        <v>0</v>
      </c>
      <c r="W27" s="51">
        <f t="shared" si="6"/>
        <v>36.615257250000191</v>
      </c>
      <c r="X27" s="55">
        <f t="shared" si="14"/>
        <v>0</v>
      </c>
      <c r="Y27" s="55">
        <f t="shared" si="15"/>
        <v>0</v>
      </c>
      <c r="Z27" s="55">
        <f t="shared" si="16"/>
        <v>0</v>
      </c>
      <c r="AA27" s="51">
        <f t="shared" si="7"/>
        <v>54.175000000000004</v>
      </c>
      <c r="AB27" s="56" t="s">
        <v>226</v>
      </c>
      <c r="AC27" s="51">
        <f t="shared" si="8"/>
        <v>2.1670000000000003</v>
      </c>
      <c r="AD27" s="53">
        <f t="shared" si="9"/>
        <v>1</v>
      </c>
      <c r="AE27" s="53">
        <f t="shared" si="10"/>
        <v>0</v>
      </c>
      <c r="AF27" s="53">
        <f t="shared" si="11"/>
        <v>0</v>
      </c>
    </row>
    <row r="28" spans="1:32" ht="15" x14ac:dyDescent="0.25">
      <c r="A28" s="1">
        <v>1</v>
      </c>
      <c r="B28" s="54">
        <v>11</v>
      </c>
      <c r="C28" s="59" t="s">
        <v>526</v>
      </c>
      <c r="D28" s="50" t="s">
        <v>531</v>
      </c>
      <c r="E28" s="68" t="s">
        <v>128</v>
      </c>
      <c r="F28" s="68" t="s">
        <v>128</v>
      </c>
      <c r="G28" s="89">
        <v>10</v>
      </c>
      <c r="H28" s="89">
        <v>11</v>
      </c>
      <c r="I28" s="63">
        <v>271.55900000000003</v>
      </c>
      <c r="J28" s="63">
        <v>269.97300000000001</v>
      </c>
      <c r="K28" s="63">
        <v>270.40899999999999</v>
      </c>
      <c r="L28" s="63">
        <v>268.82299999999998</v>
      </c>
      <c r="M28" s="87">
        <v>42.33</v>
      </c>
      <c r="N28" s="52">
        <v>150</v>
      </c>
      <c r="O28" s="140">
        <f t="shared" si="12"/>
        <v>1.1500000000000341</v>
      </c>
      <c r="P28" s="52">
        <f t="shared" si="0"/>
        <v>1.1500000000000341</v>
      </c>
      <c r="Q28" s="51">
        <f t="shared" si="1"/>
        <v>0.75</v>
      </c>
      <c r="R28" s="51">
        <f t="shared" si="13"/>
        <v>10.363971375</v>
      </c>
      <c r="S28" s="51">
        <f t="shared" si="2"/>
        <v>36.50962500000108</v>
      </c>
      <c r="T28" s="51">
        <f t="shared" si="3"/>
        <v>0</v>
      </c>
      <c r="U28" s="51">
        <f t="shared" si="4"/>
        <v>0</v>
      </c>
      <c r="V28" s="51">
        <f t="shared" si="5"/>
        <v>0</v>
      </c>
      <c r="W28" s="51">
        <f t="shared" si="6"/>
        <v>35.761971375001082</v>
      </c>
      <c r="X28" s="55">
        <f t="shared" si="14"/>
        <v>0</v>
      </c>
      <c r="Y28" s="55">
        <f t="shared" si="15"/>
        <v>0</v>
      </c>
      <c r="Z28" s="55">
        <f t="shared" si="16"/>
        <v>0</v>
      </c>
      <c r="AA28" s="51">
        <f t="shared" si="7"/>
        <v>52.912499999999994</v>
      </c>
      <c r="AB28" s="56" t="s">
        <v>226</v>
      </c>
      <c r="AC28" s="51">
        <f t="shared" si="8"/>
        <v>2.1164999999999998</v>
      </c>
      <c r="AD28" s="53">
        <f t="shared" si="9"/>
        <v>1</v>
      </c>
      <c r="AE28" s="53">
        <f t="shared" si="10"/>
        <v>0</v>
      </c>
      <c r="AF28" s="53">
        <f t="shared" si="11"/>
        <v>0</v>
      </c>
    </row>
    <row r="29" spans="1:32" ht="15" x14ac:dyDescent="0.25">
      <c r="A29" s="1">
        <v>1</v>
      </c>
      <c r="B29" s="54">
        <v>11</v>
      </c>
      <c r="C29" s="59" t="s">
        <v>533</v>
      </c>
      <c r="D29" s="50" t="s">
        <v>534</v>
      </c>
      <c r="E29" s="68" t="s">
        <v>41</v>
      </c>
      <c r="F29" s="68" t="s">
        <v>128</v>
      </c>
      <c r="G29" s="89">
        <v>26</v>
      </c>
      <c r="H29" s="89">
        <v>27</v>
      </c>
      <c r="I29" s="63">
        <v>271.024</v>
      </c>
      <c r="J29" s="63">
        <v>271.12900000000002</v>
      </c>
      <c r="K29" s="63">
        <v>269.87400000000002</v>
      </c>
      <c r="L29" s="63">
        <v>269.54599999999999</v>
      </c>
      <c r="M29" s="87">
        <v>71.069999999999993</v>
      </c>
      <c r="N29" s="52">
        <v>150</v>
      </c>
      <c r="O29" s="140">
        <f t="shared" si="12"/>
        <v>1.1499999999999773</v>
      </c>
      <c r="P29" s="52">
        <f t="shared" si="0"/>
        <v>1.366500000000002</v>
      </c>
      <c r="Q29" s="51">
        <f t="shared" si="1"/>
        <v>0.75</v>
      </c>
      <c r="R29" s="51">
        <f t="shared" si="13"/>
        <v>17.400601124999998</v>
      </c>
      <c r="S29" s="51">
        <f t="shared" si="2"/>
        <v>72.837866250000104</v>
      </c>
      <c r="T29" s="51">
        <f t="shared" si="3"/>
        <v>0</v>
      </c>
      <c r="U29" s="51">
        <f t="shared" si="4"/>
        <v>0</v>
      </c>
      <c r="V29" s="51">
        <f t="shared" si="5"/>
        <v>0</v>
      </c>
      <c r="W29" s="51">
        <f t="shared" si="6"/>
        <v>71.582592375000104</v>
      </c>
      <c r="X29" s="55">
        <f t="shared" si="14"/>
        <v>194.23431000000028</v>
      </c>
      <c r="Y29" s="55">
        <f t="shared" si="15"/>
        <v>0</v>
      </c>
      <c r="Z29" s="55">
        <f t="shared" si="16"/>
        <v>0</v>
      </c>
      <c r="AA29" s="51">
        <f t="shared" si="7"/>
        <v>88.837499999999991</v>
      </c>
      <c r="AB29" s="56" t="s">
        <v>226</v>
      </c>
      <c r="AC29" s="51">
        <f t="shared" si="8"/>
        <v>3.5534999999999997</v>
      </c>
      <c r="AD29" s="53">
        <f t="shared" si="9"/>
        <v>0</v>
      </c>
      <c r="AE29" s="53">
        <f t="shared" si="10"/>
        <v>0</v>
      </c>
      <c r="AF29" s="53">
        <f t="shared" si="11"/>
        <v>1</v>
      </c>
    </row>
    <row r="30" spans="1:32" ht="15" x14ac:dyDescent="0.25">
      <c r="A30" s="1">
        <v>1</v>
      </c>
      <c r="B30" s="54">
        <v>11</v>
      </c>
      <c r="C30" s="59" t="s">
        <v>533</v>
      </c>
      <c r="D30" s="50" t="s">
        <v>535</v>
      </c>
      <c r="E30" s="68" t="s">
        <v>128</v>
      </c>
      <c r="F30" s="68" t="s">
        <v>128</v>
      </c>
      <c r="G30" s="89">
        <v>27</v>
      </c>
      <c r="H30" s="89">
        <v>28</v>
      </c>
      <c r="I30" s="63">
        <v>271.12900000000002</v>
      </c>
      <c r="J30" s="63">
        <v>270.40300000000002</v>
      </c>
      <c r="K30" s="63">
        <v>269.54599999999999</v>
      </c>
      <c r="L30" s="63">
        <v>269.22800000000001</v>
      </c>
      <c r="M30" s="87">
        <v>68.849999999999994</v>
      </c>
      <c r="N30" s="52">
        <v>150</v>
      </c>
      <c r="O30" s="140">
        <f t="shared" si="12"/>
        <v>1.5830000000000268</v>
      </c>
      <c r="P30" s="52">
        <f t="shared" si="0"/>
        <v>1.3790000000000191</v>
      </c>
      <c r="Q30" s="51">
        <f t="shared" si="1"/>
        <v>0.75</v>
      </c>
      <c r="R30" s="51">
        <f t="shared" si="13"/>
        <v>16.857061874999999</v>
      </c>
      <c r="S30" s="51">
        <f t="shared" si="2"/>
        <v>71.208112500000979</v>
      </c>
      <c r="T30" s="51">
        <f t="shared" si="3"/>
        <v>0</v>
      </c>
      <c r="U30" s="51">
        <f t="shared" si="4"/>
        <v>0</v>
      </c>
      <c r="V30" s="51">
        <f t="shared" si="5"/>
        <v>0</v>
      </c>
      <c r="W30" s="51">
        <f t="shared" si="6"/>
        <v>69.992049375000974</v>
      </c>
      <c r="X30" s="55">
        <f t="shared" si="14"/>
        <v>189.8883000000026</v>
      </c>
      <c r="Y30" s="55">
        <f t="shared" si="15"/>
        <v>0</v>
      </c>
      <c r="Z30" s="55">
        <f t="shared" si="16"/>
        <v>0</v>
      </c>
      <c r="AA30" s="51">
        <f t="shared" si="7"/>
        <v>86.0625</v>
      </c>
      <c r="AB30" s="56" t="s">
        <v>226</v>
      </c>
      <c r="AC30" s="51">
        <f t="shared" si="8"/>
        <v>3.4424999999999999</v>
      </c>
      <c r="AD30" s="53">
        <f t="shared" si="9"/>
        <v>1</v>
      </c>
      <c r="AE30" s="53">
        <f t="shared" si="10"/>
        <v>0</v>
      </c>
      <c r="AF30" s="53">
        <f t="shared" si="11"/>
        <v>0</v>
      </c>
    </row>
    <row r="31" spans="1:32" ht="15" x14ac:dyDescent="0.25">
      <c r="A31" s="1">
        <v>1</v>
      </c>
      <c r="B31" s="54">
        <v>11</v>
      </c>
      <c r="C31" s="59" t="s">
        <v>533</v>
      </c>
      <c r="D31" s="50" t="s">
        <v>536</v>
      </c>
      <c r="E31" s="68" t="s">
        <v>128</v>
      </c>
      <c r="F31" s="68" t="s">
        <v>128</v>
      </c>
      <c r="G31" s="89">
        <v>28</v>
      </c>
      <c r="H31" s="89">
        <v>11</v>
      </c>
      <c r="I31" s="63">
        <v>270.40300000000002</v>
      </c>
      <c r="J31" s="63">
        <v>269.97300000000001</v>
      </c>
      <c r="K31" s="63">
        <v>269.22800000000001</v>
      </c>
      <c r="L31" s="63">
        <v>268.82299999999998</v>
      </c>
      <c r="M31" s="87">
        <v>64.290000000000006</v>
      </c>
      <c r="N31" s="52">
        <v>150</v>
      </c>
      <c r="O31" s="140">
        <f t="shared" si="12"/>
        <v>1.1750000000000114</v>
      </c>
      <c r="P31" s="52">
        <f t="shared" si="0"/>
        <v>1.1625000000000227</v>
      </c>
      <c r="Q31" s="51">
        <f t="shared" si="1"/>
        <v>0.75</v>
      </c>
      <c r="R31" s="51">
        <f t="shared" si="13"/>
        <v>15.740602875</v>
      </c>
      <c r="S31" s="51">
        <f t="shared" si="2"/>
        <v>56.052843750001095</v>
      </c>
      <c r="T31" s="51">
        <f t="shared" si="3"/>
        <v>0</v>
      </c>
      <c r="U31" s="51">
        <f t="shared" si="4"/>
        <v>0</v>
      </c>
      <c r="V31" s="51">
        <f t="shared" si="5"/>
        <v>0</v>
      </c>
      <c r="W31" s="51">
        <f t="shared" si="6"/>
        <v>54.917321625001094</v>
      </c>
      <c r="X31" s="55">
        <f t="shared" si="14"/>
        <v>0</v>
      </c>
      <c r="Y31" s="55">
        <f t="shared" si="15"/>
        <v>0</v>
      </c>
      <c r="Z31" s="55">
        <f t="shared" si="16"/>
        <v>0</v>
      </c>
      <c r="AA31" s="51">
        <f t="shared" si="7"/>
        <v>80.362500000000011</v>
      </c>
      <c r="AB31" s="56" t="s">
        <v>226</v>
      </c>
      <c r="AC31" s="51">
        <f t="shared" si="8"/>
        <v>3.2145000000000006</v>
      </c>
      <c r="AD31" s="53">
        <f t="shared" si="9"/>
        <v>1</v>
      </c>
      <c r="AE31" s="53">
        <f t="shared" si="10"/>
        <v>0</v>
      </c>
      <c r="AF31" s="53">
        <f t="shared" si="11"/>
        <v>0</v>
      </c>
    </row>
    <row r="32" spans="1:32" ht="15" x14ac:dyDescent="0.25">
      <c r="A32" s="1">
        <v>1</v>
      </c>
      <c r="B32" s="54">
        <v>11</v>
      </c>
      <c r="C32" s="59" t="s">
        <v>533</v>
      </c>
      <c r="D32" s="50" t="s">
        <v>537</v>
      </c>
      <c r="E32" s="68" t="s">
        <v>128</v>
      </c>
      <c r="F32" s="68" t="s">
        <v>128</v>
      </c>
      <c r="G32" s="89">
        <v>11</v>
      </c>
      <c r="H32" s="89">
        <v>12</v>
      </c>
      <c r="I32" s="63">
        <v>269.97300000000001</v>
      </c>
      <c r="J32" s="63">
        <v>269.46800000000002</v>
      </c>
      <c r="K32" s="63">
        <v>268.82299999999998</v>
      </c>
      <c r="L32" s="63">
        <v>268.31799999999998</v>
      </c>
      <c r="M32" s="87">
        <v>37.15</v>
      </c>
      <c r="N32" s="52">
        <v>150</v>
      </c>
      <c r="O32" s="140">
        <f t="shared" si="12"/>
        <v>1.1500000000000341</v>
      </c>
      <c r="P32" s="52">
        <f t="shared" si="0"/>
        <v>1.1500000000000341</v>
      </c>
      <c r="Q32" s="51">
        <f t="shared" si="1"/>
        <v>0.75</v>
      </c>
      <c r="R32" s="51">
        <f t="shared" si="13"/>
        <v>9.0957131249999996</v>
      </c>
      <c r="S32" s="51">
        <f t="shared" si="2"/>
        <v>32.04187500000095</v>
      </c>
      <c r="T32" s="51">
        <f t="shared" si="3"/>
        <v>0</v>
      </c>
      <c r="U32" s="51">
        <f t="shared" si="4"/>
        <v>0</v>
      </c>
      <c r="V32" s="51">
        <f t="shared" si="5"/>
        <v>0</v>
      </c>
      <c r="W32" s="51">
        <f t="shared" si="6"/>
        <v>31.385713125000951</v>
      </c>
      <c r="X32" s="55">
        <f t="shared" si="14"/>
        <v>0</v>
      </c>
      <c r="Y32" s="55">
        <f t="shared" si="15"/>
        <v>0</v>
      </c>
      <c r="Z32" s="55">
        <f t="shared" si="16"/>
        <v>0</v>
      </c>
      <c r="AA32" s="51">
        <f t="shared" si="7"/>
        <v>46.4375</v>
      </c>
      <c r="AB32" s="56" t="s">
        <v>226</v>
      </c>
      <c r="AC32" s="51">
        <f t="shared" si="8"/>
        <v>1.8574999999999999</v>
      </c>
      <c r="AD32" s="53">
        <f t="shared" si="9"/>
        <v>1</v>
      </c>
      <c r="AE32" s="53">
        <f t="shared" si="10"/>
        <v>0</v>
      </c>
      <c r="AF32" s="53">
        <f t="shared" si="11"/>
        <v>0</v>
      </c>
    </row>
    <row r="33" spans="1:32" ht="15" x14ac:dyDescent="0.25">
      <c r="A33" s="1">
        <v>1</v>
      </c>
      <c r="B33" s="54">
        <v>11</v>
      </c>
      <c r="C33" s="59" t="s">
        <v>538</v>
      </c>
      <c r="D33" s="50" t="s">
        <v>539</v>
      </c>
      <c r="E33" s="68" t="s">
        <v>128</v>
      </c>
      <c r="F33" s="68" t="s">
        <v>128</v>
      </c>
      <c r="G33" s="89">
        <v>12</v>
      </c>
      <c r="H33" s="89">
        <v>13</v>
      </c>
      <c r="I33" s="63">
        <v>269.46800000000002</v>
      </c>
      <c r="J33" s="63">
        <v>269.05500000000001</v>
      </c>
      <c r="K33" s="63">
        <v>268.31799999999998</v>
      </c>
      <c r="L33" s="63">
        <v>267.90499999999997</v>
      </c>
      <c r="M33" s="87">
        <v>12.51</v>
      </c>
      <c r="N33" s="52">
        <v>150</v>
      </c>
      <c r="O33" s="140">
        <f t="shared" si="12"/>
        <v>1.1500000000000341</v>
      </c>
      <c r="P33" s="52">
        <f t="shared" si="0"/>
        <v>1.1500000000000341</v>
      </c>
      <c r="Q33" s="51">
        <f t="shared" si="1"/>
        <v>0.75</v>
      </c>
      <c r="R33" s="51">
        <f t="shared" si="13"/>
        <v>3.0629171249999998</v>
      </c>
      <c r="S33" s="51">
        <f t="shared" si="2"/>
        <v>10.78987500000032</v>
      </c>
      <c r="T33" s="51">
        <f t="shared" si="3"/>
        <v>0</v>
      </c>
      <c r="U33" s="51">
        <f t="shared" si="4"/>
        <v>0</v>
      </c>
      <c r="V33" s="51">
        <f t="shared" si="5"/>
        <v>0</v>
      </c>
      <c r="W33" s="51">
        <f t="shared" si="6"/>
        <v>10.56891712500032</v>
      </c>
      <c r="X33" s="55">
        <f t="shared" si="14"/>
        <v>0</v>
      </c>
      <c r="Y33" s="55">
        <f t="shared" si="15"/>
        <v>0</v>
      </c>
      <c r="Z33" s="55">
        <f t="shared" si="16"/>
        <v>0</v>
      </c>
      <c r="AA33" s="51">
        <f t="shared" si="7"/>
        <v>15.637499999999999</v>
      </c>
      <c r="AB33" s="56" t="s">
        <v>226</v>
      </c>
      <c r="AC33" s="51">
        <f t="shared" si="8"/>
        <v>0.62550000000000006</v>
      </c>
      <c r="AD33" s="53">
        <f t="shared" si="9"/>
        <v>1</v>
      </c>
      <c r="AE33" s="53">
        <f t="shared" si="10"/>
        <v>0</v>
      </c>
      <c r="AF33" s="53">
        <f t="shared" si="11"/>
        <v>0</v>
      </c>
    </row>
    <row r="34" spans="1:32" ht="15" x14ac:dyDescent="0.25">
      <c r="A34" s="1">
        <v>1</v>
      </c>
      <c r="B34" s="54">
        <v>11</v>
      </c>
      <c r="C34" s="59" t="s">
        <v>538</v>
      </c>
      <c r="D34" s="50" t="s">
        <v>540</v>
      </c>
      <c r="E34" s="68" t="s">
        <v>128</v>
      </c>
      <c r="F34" s="68" t="s">
        <v>128</v>
      </c>
      <c r="G34" s="89">
        <v>13</v>
      </c>
      <c r="H34" s="89">
        <v>14</v>
      </c>
      <c r="I34" s="63">
        <v>269.05500000000001</v>
      </c>
      <c r="J34" s="63">
        <v>267.93400000000003</v>
      </c>
      <c r="K34" s="63">
        <v>267.90499999999997</v>
      </c>
      <c r="L34" s="63">
        <v>266.78399999999999</v>
      </c>
      <c r="M34" s="87">
        <v>36.57</v>
      </c>
      <c r="N34" s="52">
        <v>150</v>
      </c>
      <c r="O34" s="140">
        <f t="shared" si="12"/>
        <v>1.1500000000000341</v>
      </c>
      <c r="P34" s="52">
        <f t="shared" si="0"/>
        <v>1.1500000000000341</v>
      </c>
      <c r="Q34" s="51">
        <f t="shared" si="1"/>
        <v>0.75</v>
      </c>
      <c r="R34" s="51">
        <f t="shared" si="13"/>
        <v>8.9537073750000005</v>
      </c>
      <c r="S34" s="51">
        <f t="shared" si="2"/>
        <v>31.541625000000938</v>
      </c>
      <c r="T34" s="51">
        <f t="shared" si="3"/>
        <v>0</v>
      </c>
      <c r="U34" s="51">
        <f t="shared" si="4"/>
        <v>0</v>
      </c>
      <c r="V34" s="51">
        <f t="shared" si="5"/>
        <v>0</v>
      </c>
      <c r="W34" s="51">
        <f t="shared" si="6"/>
        <v>30.895707375000939</v>
      </c>
      <c r="X34" s="55">
        <f t="shared" si="14"/>
        <v>0</v>
      </c>
      <c r="Y34" s="55">
        <f t="shared" si="15"/>
        <v>0</v>
      </c>
      <c r="Z34" s="55">
        <f t="shared" si="16"/>
        <v>0</v>
      </c>
      <c r="AA34" s="51">
        <f t="shared" si="7"/>
        <v>45.712499999999999</v>
      </c>
      <c r="AB34" s="56" t="s">
        <v>226</v>
      </c>
      <c r="AC34" s="51">
        <f t="shared" si="8"/>
        <v>1.8285</v>
      </c>
      <c r="AD34" s="53">
        <f t="shared" si="9"/>
        <v>1</v>
      </c>
      <c r="AE34" s="53">
        <f t="shared" si="10"/>
        <v>0</v>
      </c>
      <c r="AF34" s="53">
        <f t="shared" si="11"/>
        <v>0</v>
      </c>
    </row>
    <row r="35" spans="1:32" ht="15" x14ac:dyDescent="0.25">
      <c r="A35" s="1">
        <v>1</v>
      </c>
      <c r="B35" s="54">
        <v>11</v>
      </c>
      <c r="C35" s="59" t="s">
        <v>538</v>
      </c>
      <c r="D35" s="50" t="s">
        <v>541</v>
      </c>
      <c r="E35" s="68" t="s">
        <v>128</v>
      </c>
      <c r="F35" s="68" t="s">
        <v>21</v>
      </c>
      <c r="G35" s="89">
        <v>14</v>
      </c>
      <c r="H35" s="89">
        <v>15</v>
      </c>
      <c r="I35" s="63">
        <v>267.93400000000003</v>
      </c>
      <c r="J35" s="63">
        <v>265.70499999999998</v>
      </c>
      <c r="K35" s="63">
        <v>266.78399999999999</v>
      </c>
      <c r="L35" s="63">
        <v>264.55500000000001</v>
      </c>
      <c r="M35" s="87">
        <v>50.04</v>
      </c>
      <c r="N35" s="52">
        <v>150</v>
      </c>
      <c r="O35" s="140">
        <f t="shared" si="12"/>
        <v>1.1500000000000341</v>
      </c>
      <c r="P35" s="52">
        <f t="shared" si="0"/>
        <v>1.1500000000000057</v>
      </c>
      <c r="Q35" s="51">
        <f t="shared" si="1"/>
        <v>0.75</v>
      </c>
      <c r="R35" s="51">
        <f t="shared" si="13"/>
        <v>12.251668499999999</v>
      </c>
      <c r="S35" s="51">
        <f t="shared" si="2"/>
        <v>43.159500000000214</v>
      </c>
      <c r="T35" s="51">
        <f t="shared" si="3"/>
        <v>0</v>
      </c>
      <c r="U35" s="51">
        <f t="shared" si="4"/>
        <v>0</v>
      </c>
      <c r="V35" s="51">
        <f t="shared" si="5"/>
        <v>0</v>
      </c>
      <c r="W35" s="51">
        <f t="shared" si="6"/>
        <v>42.275668500000215</v>
      </c>
      <c r="X35" s="55">
        <f t="shared" si="14"/>
        <v>0</v>
      </c>
      <c r="Y35" s="55">
        <f t="shared" si="15"/>
        <v>0</v>
      </c>
      <c r="Z35" s="55">
        <f t="shared" si="16"/>
        <v>0</v>
      </c>
      <c r="AA35" s="51">
        <f t="shared" si="7"/>
        <v>62.55</v>
      </c>
      <c r="AB35" s="56" t="s">
        <v>226</v>
      </c>
      <c r="AC35" s="51">
        <f t="shared" si="8"/>
        <v>2.5020000000000002</v>
      </c>
      <c r="AD35" s="53">
        <f t="shared" si="9"/>
        <v>1</v>
      </c>
      <c r="AE35" s="53">
        <f t="shared" si="10"/>
        <v>0</v>
      </c>
      <c r="AF35" s="53">
        <f t="shared" si="11"/>
        <v>0</v>
      </c>
    </row>
    <row r="36" spans="1:32" ht="15" x14ac:dyDescent="0.25">
      <c r="A36" s="1">
        <v>1</v>
      </c>
      <c r="B36" s="54">
        <v>11</v>
      </c>
      <c r="C36" s="59" t="s">
        <v>538</v>
      </c>
      <c r="D36" s="50" t="s">
        <v>542</v>
      </c>
      <c r="E36" s="68" t="s">
        <v>21</v>
      </c>
      <c r="F36" s="68" t="s">
        <v>128</v>
      </c>
      <c r="G36" s="89">
        <v>15</v>
      </c>
      <c r="H36" s="89">
        <v>16</v>
      </c>
      <c r="I36" s="63">
        <v>265.70499999999998</v>
      </c>
      <c r="J36" s="63">
        <v>264.488</v>
      </c>
      <c r="K36" s="63">
        <v>264.55500000000001</v>
      </c>
      <c r="L36" s="63">
        <v>263.33800000000002</v>
      </c>
      <c r="M36" s="87">
        <v>51.02</v>
      </c>
      <c r="N36" s="52">
        <v>150</v>
      </c>
      <c r="O36" s="140">
        <f t="shared" si="12"/>
        <v>1.1499999999999773</v>
      </c>
      <c r="P36" s="52">
        <f t="shared" si="0"/>
        <v>1.1499999999999773</v>
      </c>
      <c r="Q36" s="51">
        <f t="shared" si="1"/>
        <v>0.75</v>
      </c>
      <c r="R36" s="51">
        <f t="shared" si="13"/>
        <v>12.491609250000002</v>
      </c>
      <c r="S36" s="51">
        <f t="shared" si="2"/>
        <v>44.004749999999127</v>
      </c>
      <c r="T36" s="51">
        <f t="shared" si="3"/>
        <v>0</v>
      </c>
      <c r="U36" s="51">
        <f t="shared" si="4"/>
        <v>0</v>
      </c>
      <c r="V36" s="51">
        <f t="shared" si="5"/>
        <v>0</v>
      </c>
      <c r="W36" s="51">
        <f t="shared" si="6"/>
        <v>43.103609249999124</v>
      </c>
      <c r="X36" s="55">
        <f t="shared" si="14"/>
        <v>0</v>
      </c>
      <c r="Y36" s="55">
        <f t="shared" si="15"/>
        <v>0</v>
      </c>
      <c r="Z36" s="55">
        <f t="shared" si="16"/>
        <v>0</v>
      </c>
      <c r="AA36" s="51">
        <f t="shared" si="7"/>
        <v>63.775000000000006</v>
      </c>
      <c r="AB36" s="56" t="s">
        <v>226</v>
      </c>
      <c r="AC36" s="51">
        <f t="shared" si="8"/>
        <v>2.5510000000000002</v>
      </c>
      <c r="AD36" s="53">
        <f t="shared" si="9"/>
        <v>1</v>
      </c>
      <c r="AE36" s="53">
        <f t="shared" si="10"/>
        <v>0</v>
      </c>
      <c r="AF36" s="53">
        <f t="shared" si="11"/>
        <v>0</v>
      </c>
    </row>
    <row r="37" spans="1:32" ht="15" x14ac:dyDescent="0.25">
      <c r="A37" s="1">
        <v>1</v>
      </c>
      <c r="B37" s="54">
        <v>11</v>
      </c>
      <c r="C37" s="59" t="s">
        <v>538</v>
      </c>
      <c r="D37" s="50" t="s">
        <v>543</v>
      </c>
      <c r="E37" s="68" t="s">
        <v>128</v>
      </c>
      <c r="F37" s="68" t="s">
        <v>128</v>
      </c>
      <c r="G37" s="89">
        <v>16</v>
      </c>
      <c r="H37" s="89">
        <v>17</v>
      </c>
      <c r="I37" s="63">
        <v>264.488</v>
      </c>
      <c r="J37" s="63">
        <v>264.10000000000002</v>
      </c>
      <c r="K37" s="63">
        <v>263.33800000000002</v>
      </c>
      <c r="L37" s="63">
        <v>263.3</v>
      </c>
      <c r="M37" s="87">
        <v>18.57</v>
      </c>
      <c r="N37" s="52">
        <v>150</v>
      </c>
      <c r="O37" s="140">
        <f t="shared" si="12"/>
        <v>1.1499999999999773</v>
      </c>
      <c r="P37" s="52">
        <f t="shared" si="0"/>
        <v>0.97499999999999443</v>
      </c>
      <c r="Q37" s="51">
        <f t="shared" si="1"/>
        <v>0.75</v>
      </c>
      <c r="R37" s="51">
        <f t="shared" si="13"/>
        <v>4.5466323750000006</v>
      </c>
      <c r="S37" s="51">
        <f t="shared" si="2"/>
        <v>13.579312499999922</v>
      </c>
      <c r="T37" s="51">
        <f t="shared" si="3"/>
        <v>0</v>
      </c>
      <c r="U37" s="51">
        <f t="shared" si="4"/>
        <v>0</v>
      </c>
      <c r="V37" s="51">
        <f t="shared" si="5"/>
        <v>0</v>
      </c>
      <c r="W37" s="51">
        <f t="shared" si="6"/>
        <v>13.251319874999922</v>
      </c>
      <c r="X37" s="55">
        <f t="shared" si="14"/>
        <v>0</v>
      </c>
      <c r="Y37" s="55">
        <f t="shared" si="15"/>
        <v>0</v>
      </c>
      <c r="Z37" s="55">
        <f t="shared" si="16"/>
        <v>0</v>
      </c>
      <c r="AA37" s="51">
        <f t="shared" si="7"/>
        <v>23.212499999999999</v>
      </c>
      <c r="AB37" s="56" t="s">
        <v>226</v>
      </c>
      <c r="AC37" s="51">
        <f t="shared" si="8"/>
        <v>0.9285000000000001</v>
      </c>
      <c r="AD37" s="53">
        <f t="shared" si="9"/>
        <v>1</v>
      </c>
      <c r="AE37" s="53">
        <f t="shared" si="10"/>
        <v>0</v>
      </c>
      <c r="AF37" s="53">
        <f t="shared" si="11"/>
        <v>0</v>
      </c>
    </row>
    <row r="38" spans="1:32" ht="15" x14ac:dyDescent="0.25">
      <c r="A38" s="1">
        <v>1</v>
      </c>
      <c r="B38" s="54">
        <v>11</v>
      </c>
      <c r="C38" s="59" t="s">
        <v>544</v>
      </c>
      <c r="D38" s="50" t="s">
        <v>546</v>
      </c>
      <c r="E38" s="68" t="s">
        <v>41</v>
      </c>
      <c r="F38" s="68" t="s">
        <v>128</v>
      </c>
      <c r="G38" s="89">
        <v>29</v>
      </c>
      <c r="H38" s="89">
        <v>30</v>
      </c>
      <c r="I38" s="63">
        <v>266.625</v>
      </c>
      <c r="J38" s="63">
        <v>265.88</v>
      </c>
      <c r="K38" s="63">
        <v>265.47500000000002</v>
      </c>
      <c r="L38" s="63">
        <v>264.73</v>
      </c>
      <c r="M38" s="87">
        <v>76.81</v>
      </c>
      <c r="N38" s="52">
        <v>150</v>
      </c>
      <c r="O38" s="140">
        <f t="shared" si="12"/>
        <v>1.1499999999999773</v>
      </c>
      <c r="P38" s="52">
        <f t="shared" si="0"/>
        <v>1.1499999999999773</v>
      </c>
      <c r="Q38" s="51">
        <f t="shared" si="1"/>
        <v>0.75</v>
      </c>
      <c r="R38" s="51">
        <f t="shared" si="13"/>
        <v>18.805968374999999</v>
      </c>
      <c r="S38" s="51">
        <f t="shared" si="2"/>
        <v>66.248624999998697</v>
      </c>
      <c r="T38" s="51">
        <f t="shared" si="3"/>
        <v>0</v>
      </c>
      <c r="U38" s="51">
        <f t="shared" si="4"/>
        <v>0</v>
      </c>
      <c r="V38" s="51">
        <f t="shared" si="5"/>
        <v>0</v>
      </c>
      <c r="W38" s="51">
        <f t="shared" si="6"/>
        <v>64.891968374998697</v>
      </c>
      <c r="X38" s="55">
        <f t="shared" si="14"/>
        <v>0</v>
      </c>
      <c r="Y38" s="55">
        <f t="shared" si="15"/>
        <v>0</v>
      </c>
      <c r="Z38" s="55">
        <f t="shared" si="16"/>
        <v>0</v>
      </c>
      <c r="AA38" s="51">
        <f t="shared" si="7"/>
        <v>96.012500000000003</v>
      </c>
      <c r="AB38" s="56" t="s">
        <v>226</v>
      </c>
      <c r="AC38" s="51">
        <f t="shared" si="8"/>
        <v>3.8405000000000005</v>
      </c>
      <c r="AD38" s="53">
        <f t="shared" si="9"/>
        <v>0</v>
      </c>
      <c r="AE38" s="53">
        <f t="shared" si="10"/>
        <v>0</v>
      </c>
      <c r="AF38" s="53">
        <f t="shared" si="11"/>
        <v>1</v>
      </c>
    </row>
    <row r="39" spans="1:32" ht="15" x14ac:dyDescent="0.25">
      <c r="A39" s="1">
        <v>1</v>
      </c>
      <c r="B39" s="54">
        <v>11</v>
      </c>
      <c r="C39" s="59" t="s">
        <v>544</v>
      </c>
      <c r="D39" s="50" t="s">
        <v>547</v>
      </c>
      <c r="E39" s="68" t="s">
        <v>128</v>
      </c>
      <c r="F39" s="68" t="s">
        <v>128</v>
      </c>
      <c r="G39" s="89">
        <v>30</v>
      </c>
      <c r="H39" s="89">
        <v>31</v>
      </c>
      <c r="I39" s="63">
        <v>265.88</v>
      </c>
      <c r="J39" s="63">
        <v>265.67500000000001</v>
      </c>
      <c r="K39" s="63">
        <v>264.73</v>
      </c>
      <c r="L39" s="63">
        <v>264.52499999999998</v>
      </c>
      <c r="M39" s="87">
        <v>56.99</v>
      </c>
      <c r="N39" s="52">
        <v>150</v>
      </c>
      <c r="O39" s="140">
        <f t="shared" si="12"/>
        <v>1.1499999999999773</v>
      </c>
      <c r="P39" s="52">
        <f t="shared" si="0"/>
        <v>1.1500000000000057</v>
      </c>
      <c r="Q39" s="51">
        <f t="shared" si="1"/>
        <v>0.75</v>
      </c>
      <c r="R39" s="51">
        <f t="shared" si="13"/>
        <v>13.953289125000001</v>
      </c>
      <c r="S39" s="51">
        <f t="shared" si="2"/>
        <v>49.153875000000241</v>
      </c>
      <c r="T39" s="51">
        <f t="shared" si="3"/>
        <v>0</v>
      </c>
      <c r="U39" s="51">
        <f t="shared" si="4"/>
        <v>0</v>
      </c>
      <c r="V39" s="51">
        <f t="shared" si="5"/>
        <v>0</v>
      </c>
      <c r="W39" s="51">
        <f t="shared" si="6"/>
        <v>48.147289125000242</v>
      </c>
      <c r="X39" s="55">
        <f t="shared" si="14"/>
        <v>0</v>
      </c>
      <c r="Y39" s="55">
        <f t="shared" si="15"/>
        <v>0</v>
      </c>
      <c r="Z39" s="55">
        <f t="shared" si="16"/>
        <v>0</v>
      </c>
      <c r="AA39" s="51">
        <f t="shared" si="7"/>
        <v>71.237499999999997</v>
      </c>
      <c r="AB39" s="56" t="s">
        <v>226</v>
      </c>
      <c r="AC39" s="51">
        <f t="shared" si="8"/>
        <v>2.8495000000000004</v>
      </c>
      <c r="AD39" s="53">
        <f t="shared" si="9"/>
        <v>1</v>
      </c>
      <c r="AE39" s="53">
        <f t="shared" si="10"/>
        <v>0</v>
      </c>
      <c r="AF39" s="53">
        <f t="shared" si="11"/>
        <v>0</v>
      </c>
    </row>
    <row r="40" spans="1:32" ht="15" x14ac:dyDescent="0.25">
      <c r="A40" s="1">
        <v>1</v>
      </c>
      <c r="B40" s="54">
        <v>11</v>
      </c>
      <c r="C40" s="59" t="s">
        <v>544</v>
      </c>
      <c r="D40" s="50" t="s">
        <v>548</v>
      </c>
      <c r="E40" s="68" t="s">
        <v>128</v>
      </c>
      <c r="F40" s="68" t="s">
        <v>21</v>
      </c>
      <c r="G40" s="89">
        <v>31</v>
      </c>
      <c r="H40" s="89">
        <v>15</v>
      </c>
      <c r="I40" s="63">
        <v>265.67500000000001</v>
      </c>
      <c r="J40" s="63">
        <v>265.70499999999998</v>
      </c>
      <c r="K40" s="63">
        <v>264.46699999999998</v>
      </c>
      <c r="L40" s="63">
        <v>264.55500000000001</v>
      </c>
      <c r="M40" s="87">
        <v>66.52</v>
      </c>
      <c r="N40" s="52">
        <v>150</v>
      </c>
      <c r="O40" s="140">
        <f t="shared" si="12"/>
        <v>1.2080000000000268</v>
      </c>
      <c r="P40" s="52">
        <f t="shared" si="0"/>
        <v>1.179000000000002</v>
      </c>
      <c r="Q40" s="51">
        <f t="shared" si="1"/>
        <v>0.75</v>
      </c>
      <c r="R40" s="51">
        <f t="shared" si="13"/>
        <v>16.286590500000003</v>
      </c>
      <c r="S40" s="51">
        <f t="shared" si="2"/>
        <v>58.820310000000106</v>
      </c>
      <c r="T40" s="51">
        <f t="shared" si="3"/>
        <v>0</v>
      </c>
      <c r="U40" s="51">
        <f t="shared" si="4"/>
        <v>0</v>
      </c>
      <c r="V40" s="51">
        <f t="shared" si="5"/>
        <v>0</v>
      </c>
      <c r="W40" s="51">
        <f t="shared" si="6"/>
        <v>57.645400500000108</v>
      </c>
      <c r="X40" s="55">
        <f t="shared" si="14"/>
        <v>0</v>
      </c>
      <c r="Y40" s="55">
        <f t="shared" si="15"/>
        <v>0</v>
      </c>
      <c r="Z40" s="55">
        <f t="shared" si="16"/>
        <v>0</v>
      </c>
      <c r="AA40" s="51">
        <f t="shared" si="7"/>
        <v>83.149999999999991</v>
      </c>
      <c r="AB40" s="56" t="s">
        <v>226</v>
      </c>
      <c r="AC40" s="51">
        <f t="shared" si="8"/>
        <v>3.3260000000000001</v>
      </c>
      <c r="AD40" s="53">
        <f t="shared" si="9"/>
        <v>1</v>
      </c>
      <c r="AE40" s="53">
        <f t="shared" si="10"/>
        <v>0</v>
      </c>
      <c r="AF40" s="53">
        <f t="shared" si="11"/>
        <v>0</v>
      </c>
    </row>
    <row r="41" spans="1:32" ht="15" x14ac:dyDescent="0.25">
      <c r="A41" s="1">
        <v>1</v>
      </c>
      <c r="B41" s="54">
        <v>11</v>
      </c>
      <c r="C41" s="59" t="s">
        <v>545</v>
      </c>
      <c r="D41" s="50" t="s">
        <v>549</v>
      </c>
      <c r="E41" s="68" t="s">
        <v>41</v>
      </c>
      <c r="F41" s="68" t="s">
        <v>128</v>
      </c>
      <c r="G41" s="89">
        <v>32</v>
      </c>
      <c r="H41" s="89">
        <v>31</v>
      </c>
      <c r="I41" s="63">
        <v>267.87099999999998</v>
      </c>
      <c r="J41" s="63">
        <v>265.67500000000001</v>
      </c>
      <c r="K41" s="63">
        <v>266.721</v>
      </c>
      <c r="L41" s="63">
        <v>264.52499999999998</v>
      </c>
      <c r="M41" s="87">
        <v>30.41</v>
      </c>
      <c r="N41" s="52">
        <v>150</v>
      </c>
      <c r="O41" s="140">
        <f t="shared" si="12"/>
        <v>1.1499999999999773</v>
      </c>
      <c r="P41" s="52">
        <f t="shared" si="0"/>
        <v>1.1500000000000057</v>
      </c>
      <c r="Q41" s="51">
        <f t="shared" si="1"/>
        <v>0.75</v>
      </c>
      <c r="R41" s="51">
        <f t="shared" si="13"/>
        <v>7.4455083750000011</v>
      </c>
      <c r="S41" s="51">
        <f t="shared" si="2"/>
        <v>26.228625000000132</v>
      </c>
      <c r="T41" s="51">
        <f t="shared" si="3"/>
        <v>0</v>
      </c>
      <c r="U41" s="51">
        <f t="shared" si="4"/>
        <v>0</v>
      </c>
      <c r="V41" s="51">
        <f t="shared" si="5"/>
        <v>0</v>
      </c>
      <c r="W41" s="51">
        <f t="shared" si="6"/>
        <v>25.691508375000133</v>
      </c>
      <c r="X41" s="55">
        <f t="shared" si="14"/>
        <v>0</v>
      </c>
      <c r="Y41" s="55">
        <f t="shared" si="15"/>
        <v>0</v>
      </c>
      <c r="Z41" s="55">
        <f t="shared" si="16"/>
        <v>0</v>
      </c>
      <c r="AA41" s="51">
        <f t="shared" si="7"/>
        <v>38.012500000000003</v>
      </c>
      <c r="AB41" s="56" t="s">
        <v>226</v>
      </c>
      <c r="AC41" s="51">
        <f t="shared" si="8"/>
        <v>1.5205000000000002</v>
      </c>
      <c r="AD41" s="53">
        <f t="shared" si="9"/>
        <v>0</v>
      </c>
      <c r="AE41" s="53">
        <f t="shared" si="10"/>
        <v>0</v>
      </c>
      <c r="AF41" s="53">
        <f t="shared" si="11"/>
        <v>1</v>
      </c>
    </row>
    <row r="42" spans="1:32" ht="15" x14ac:dyDescent="0.25">
      <c r="A42" s="1">
        <v>1</v>
      </c>
      <c r="B42" s="54">
        <v>11</v>
      </c>
      <c r="C42" s="105" t="s">
        <v>550</v>
      </c>
      <c r="D42" s="50" t="s">
        <v>554</v>
      </c>
      <c r="E42" s="68" t="s">
        <v>41</v>
      </c>
      <c r="F42" s="68" t="s">
        <v>128</v>
      </c>
      <c r="G42" s="89">
        <v>41</v>
      </c>
      <c r="H42" s="89" t="s">
        <v>558</v>
      </c>
      <c r="I42" s="63">
        <v>264.73</v>
      </c>
      <c r="J42" s="63">
        <v>264.60000000000002</v>
      </c>
      <c r="K42" s="63">
        <v>263.58</v>
      </c>
      <c r="L42" s="63">
        <v>263.8</v>
      </c>
      <c r="M42" s="87">
        <v>28.44</v>
      </c>
      <c r="N42" s="52">
        <v>150</v>
      </c>
      <c r="O42" s="140">
        <f t="shared" si="12"/>
        <v>1.2500000000000342</v>
      </c>
      <c r="P42" s="52">
        <f t="shared" si="0"/>
        <v>1.0750000000000228</v>
      </c>
      <c r="Q42" s="51">
        <f t="shared" si="1"/>
        <v>0.75</v>
      </c>
      <c r="R42" s="51">
        <f t="shared" si="13"/>
        <v>6.9631785000000006</v>
      </c>
      <c r="S42" s="51">
        <f t="shared" si="2"/>
        <v>22.929750000000489</v>
      </c>
      <c r="T42" s="51">
        <f t="shared" si="3"/>
        <v>0</v>
      </c>
      <c r="U42" s="51">
        <f t="shared" si="4"/>
        <v>0</v>
      </c>
      <c r="V42" s="51">
        <f t="shared" si="5"/>
        <v>0</v>
      </c>
      <c r="W42" s="51">
        <f t="shared" si="6"/>
        <v>22.427428500000488</v>
      </c>
      <c r="X42" s="55">
        <f t="shared" si="14"/>
        <v>0</v>
      </c>
      <c r="Y42" s="55">
        <f t="shared" si="15"/>
        <v>0</v>
      </c>
      <c r="Z42" s="55">
        <f t="shared" si="16"/>
        <v>0</v>
      </c>
      <c r="AA42" s="51">
        <f t="shared" si="7"/>
        <v>35.550000000000004</v>
      </c>
      <c r="AB42" s="56" t="s">
        <v>129</v>
      </c>
      <c r="AC42" s="51">
        <f t="shared" si="8"/>
        <v>1.4220000000000002</v>
      </c>
      <c r="AD42" s="53">
        <f t="shared" si="9"/>
        <v>0</v>
      </c>
      <c r="AE42" s="53">
        <f t="shared" si="10"/>
        <v>0</v>
      </c>
      <c r="AF42" s="53">
        <f t="shared" si="11"/>
        <v>1</v>
      </c>
    </row>
    <row r="43" spans="1:32" ht="15" x14ac:dyDescent="0.25">
      <c r="A43" s="1">
        <v>1</v>
      </c>
      <c r="B43" s="54">
        <v>11</v>
      </c>
      <c r="C43" s="59" t="s">
        <v>551</v>
      </c>
      <c r="D43" s="50" t="s">
        <v>555</v>
      </c>
      <c r="E43" s="68" t="s">
        <v>41</v>
      </c>
      <c r="F43" s="68" t="s">
        <v>128</v>
      </c>
      <c r="G43" s="89">
        <v>40</v>
      </c>
      <c r="H43" s="89" t="s">
        <v>558</v>
      </c>
      <c r="I43" s="63">
        <v>265.06</v>
      </c>
      <c r="J43" s="63">
        <v>264.8</v>
      </c>
      <c r="K43" s="63">
        <v>263.91000000000003</v>
      </c>
      <c r="L43" s="63">
        <v>264</v>
      </c>
      <c r="M43" s="87">
        <v>29.8</v>
      </c>
      <c r="N43" s="52">
        <v>150</v>
      </c>
      <c r="O43" s="140">
        <f t="shared" si="12"/>
        <v>1.2499999999999774</v>
      </c>
      <c r="P43" s="52">
        <f t="shared" si="0"/>
        <v>1.0749999999999944</v>
      </c>
      <c r="Q43" s="51">
        <f t="shared" si="1"/>
        <v>0.75</v>
      </c>
      <c r="R43" s="51">
        <f t="shared" si="13"/>
        <v>7.2961575000000005</v>
      </c>
      <c r="S43" s="51">
        <f t="shared" si="2"/>
        <v>24.026249999999877</v>
      </c>
      <c r="T43" s="51">
        <f t="shared" si="3"/>
        <v>0</v>
      </c>
      <c r="U43" s="51">
        <f t="shared" si="4"/>
        <v>0</v>
      </c>
      <c r="V43" s="51">
        <f t="shared" si="5"/>
        <v>0</v>
      </c>
      <c r="W43" s="51">
        <f t="shared" si="6"/>
        <v>23.499907499999878</v>
      </c>
      <c r="X43" s="55">
        <f t="shared" si="14"/>
        <v>0</v>
      </c>
      <c r="Y43" s="55">
        <f t="shared" si="15"/>
        <v>0</v>
      </c>
      <c r="Z43" s="55">
        <f t="shared" si="16"/>
        <v>0</v>
      </c>
      <c r="AA43" s="51">
        <f t="shared" si="7"/>
        <v>37.25</v>
      </c>
      <c r="AB43" s="56" t="s">
        <v>129</v>
      </c>
      <c r="AC43" s="51">
        <f t="shared" si="8"/>
        <v>1.4900000000000002</v>
      </c>
      <c r="AD43" s="53">
        <f t="shared" si="9"/>
        <v>0</v>
      </c>
      <c r="AE43" s="53">
        <f t="shared" si="10"/>
        <v>0</v>
      </c>
      <c r="AF43" s="53">
        <f t="shared" si="11"/>
        <v>1</v>
      </c>
    </row>
    <row r="44" spans="1:32" ht="15" x14ac:dyDescent="0.25">
      <c r="A44" s="1">
        <v>1</v>
      </c>
      <c r="B44" s="54">
        <v>11</v>
      </c>
      <c r="C44" s="59" t="s">
        <v>552</v>
      </c>
      <c r="D44" s="50" t="s">
        <v>556</v>
      </c>
      <c r="E44" s="68" t="s">
        <v>41</v>
      </c>
      <c r="F44" s="68" t="s">
        <v>128</v>
      </c>
      <c r="G44" s="89">
        <v>39</v>
      </c>
      <c r="H44" s="89" t="s">
        <v>558</v>
      </c>
      <c r="I44" s="63">
        <v>264.75</v>
      </c>
      <c r="J44" s="63">
        <v>263.89999999999998</v>
      </c>
      <c r="K44" s="63">
        <v>263.60000000000002</v>
      </c>
      <c r="L44" s="63">
        <v>263.10000000000002</v>
      </c>
      <c r="M44" s="87">
        <v>27.21</v>
      </c>
      <c r="N44" s="52">
        <v>150</v>
      </c>
      <c r="O44" s="140">
        <f t="shared" si="12"/>
        <v>1.2499999999999774</v>
      </c>
      <c r="P44" s="52">
        <f t="shared" si="0"/>
        <v>1.074999999999966</v>
      </c>
      <c r="Q44" s="51">
        <f t="shared" si="1"/>
        <v>0.75</v>
      </c>
      <c r="R44" s="51">
        <f t="shared" si="13"/>
        <v>6.6620283750000002</v>
      </c>
      <c r="S44" s="51">
        <f t="shared" si="2"/>
        <v>21.938062499999305</v>
      </c>
      <c r="T44" s="51">
        <f t="shared" si="3"/>
        <v>0</v>
      </c>
      <c r="U44" s="51">
        <f t="shared" si="4"/>
        <v>0</v>
      </c>
      <c r="V44" s="51">
        <f t="shared" si="5"/>
        <v>0</v>
      </c>
      <c r="W44" s="51">
        <f t="shared" si="6"/>
        <v>21.457465874999304</v>
      </c>
      <c r="X44" s="55">
        <f t="shared" si="14"/>
        <v>0</v>
      </c>
      <c r="Y44" s="55">
        <f t="shared" si="15"/>
        <v>0</v>
      </c>
      <c r="Z44" s="55">
        <f t="shared" si="16"/>
        <v>0</v>
      </c>
      <c r="AA44" s="51">
        <f t="shared" si="7"/>
        <v>34.012500000000003</v>
      </c>
      <c r="AB44" s="56" t="s">
        <v>129</v>
      </c>
      <c r="AC44" s="51">
        <f t="shared" si="8"/>
        <v>1.3605</v>
      </c>
      <c r="AD44" s="53">
        <f t="shared" si="9"/>
        <v>0</v>
      </c>
      <c r="AE44" s="53">
        <f t="shared" si="10"/>
        <v>0</v>
      </c>
      <c r="AF44" s="53">
        <f t="shared" si="11"/>
        <v>1</v>
      </c>
    </row>
    <row r="45" spans="1:32" ht="15" x14ac:dyDescent="0.25">
      <c r="A45" s="1">
        <v>1</v>
      </c>
      <c r="B45" s="54">
        <v>11</v>
      </c>
      <c r="C45" s="59" t="s">
        <v>553</v>
      </c>
      <c r="D45" s="50" t="s">
        <v>557</v>
      </c>
      <c r="E45" s="68" t="s">
        <v>41</v>
      </c>
      <c r="F45" s="68" t="s">
        <v>128</v>
      </c>
      <c r="G45" s="89">
        <v>33</v>
      </c>
      <c r="H45" s="89" t="s">
        <v>558</v>
      </c>
      <c r="I45" s="63">
        <v>264.73</v>
      </c>
      <c r="J45" s="63">
        <v>263.3</v>
      </c>
      <c r="K45" s="63">
        <v>263.58</v>
      </c>
      <c r="L45" s="63">
        <v>262.5</v>
      </c>
      <c r="M45" s="87">
        <v>31.22</v>
      </c>
      <c r="N45" s="52">
        <v>150</v>
      </c>
      <c r="O45" s="140">
        <f t="shared" si="12"/>
        <v>1.2500000000000342</v>
      </c>
      <c r="P45" s="52">
        <f t="shared" si="0"/>
        <v>1.0750000000000228</v>
      </c>
      <c r="Q45" s="51">
        <f t="shared" si="1"/>
        <v>0.75</v>
      </c>
      <c r="R45" s="51">
        <f t="shared" si="13"/>
        <v>7.6438267499999997</v>
      </c>
      <c r="S45" s="51">
        <f t="shared" si="2"/>
        <v>25.171125000000533</v>
      </c>
      <c r="T45" s="51">
        <f t="shared" si="3"/>
        <v>0</v>
      </c>
      <c r="U45" s="51">
        <f t="shared" si="4"/>
        <v>0</v>
      </c>
      <c r="V45" s="51">
        <f t="shared" si="5"/>
        <v>0</v>
      </c>
      <c r="W45" s="51">
        <f t="shared" si="6"/>
        <v>24.619701750000534</v>
      </c>
      <c r="X45" s="55">
        <f t="shared" si="14"/>
        <v>0</v>
      </c>
      <c r="Y45" s="55">
        <f t="shared" si="15"/>
        <v>0</v>
      </c>
      <c r="Z45" s="55">
        <f t="shared" si="16"/>
        <v>0</v>
      </c>
      <c r="AA45" s="51">
        <f t="shared" si="7"/>
        <v>39.024999999999999</v>
      </c>
      <c r="AB45" s="56" t="s">
        <v>129</v>
      </c>
      <c r="AC45" s="51">
        <f t="shared" si="8"/>
        <v>1.5609999999999999</v>
      </c>
      <c r="AD45" s="53">
        <f t="shared" si="9"/>
        <v>0</v>
      </c>
      <c r="AE45" s="53">
        <f t="shared" si="10"/>
        <v>0</v>
      </c>
      <c r="AF45" s="53">
        <f t="shared" si="11"/>
        <v>1</v>
      </c>
    </row>
    <row r="46" spans="1:32" ht="15" x14ac:dyDescent="0.25">
      <c r="A46" s="1">
        <v>1</v>
      </c>
      <c r="B46" s="54">
        <v>11</v>
      </c>
      <c r="C46" s="59" t="s">
        <v>559</v>
      </c>
      <c r="D46" s="50" t="s">
        <v>541</v>
      </c>
      <c r="E46" s="68" t="s">
        <v>21</v>
      </c>
      <c r="F46" s="68" t="s">
        <v>21</v>
      </c>
      <c r="G46" s="89">
        <v>14</v>
      </c>
      <c r="H46" s="89">
        <v>15</v>
      </c>
      <c r="I46" s="63">
        <v>275.69099999999997</v>
      </c>
      <c r="J46" s="63">
        <v>276.01400000000001</v>
      </c>
      <c r="K46" s="63">
        <v>273.92</v>
      </c>
      <c r="L46" s="63">
        <v>273.72300000000001</v>
      </c>
      <c r="M46" s="87">
        <v>65.63</v>
      </c>
      <c r="N46" s="52">
        <v>150</v>
      </c>
      <c r="O46" s="140">
        <f t="shared" si="12"/>
        <v>1.8209999999999582</v>
      </c>
      <c r="P46" s="52">
        <f t="shared" si="0"/>
        <v>2.0809999999999778</v>
      </c>
      <c r="Q46" s="51">
        <f t="shared" si="1"/>
        <v>0.95000000000000007</v>
      </c>
      <c r="R46" s="51">
        <f t="shared" si="13"/>
        <v>20.662785124999999</v>
      </c>
      <c r="S46" s="51">
        <f t="shared" si="2"/>
        <v>93.522750000000002</v>
      </c>
      <c r="T46" s="51">
        <f t="shared" si="3"/>
        <v>36.224478499998618</v>
      </c>
      <c r="U46" s="51">
        <f t="shared" si="4"/>
        <v>0</v>
      </c>
      <c r="V46" s="51">
        <f t="shared" si="5"/>
        <v>0</v>
      </c>
      <c r="W46" s="51">
        <f t="shared" si="6"/>
        <v>128.5880386249986</v>
      </c>
      <c r="X46" s="55">
        <f t="shared" si="14"/>
        <v>0</v>
      </c>
      <c r="Y46" s="55">
        <f t="shared" si="15"/>
        <v>273.15205999999705</v>
      </c>
      <c r="Z46" s="55">
        <f t="shared" si="16"/>
        <v>0</v>
      </c>
      <c r="AA46" s="51">
        <f t="shared" si="7"/>
        <v>95.163499999999999</v>
      </c>
      <c r="AB46" s="56" t="s">
        <v>158</v>
      </c>
      <c r="AC46" s="51">
        <f t="shared" si="8"/>
        <v>3.2814999999999999</v>
      </c>
      <c r="AD46" s="53">
        <f t="shared" si="9"/>
        <v>1</v>
      </c>
      <c r="AE46" s="53">
        <f t="shared" si="10"/>
        <v>0</v>
      </c>
      <c r="AF46" s="53">
        <f t="shared" si="11"/>
        <v>0</v>
      </c>
    </row>
    <row r="47" spans="1:32" ht="15" x14ac:dyDescent="0.25">
      <c r="A47" s="1">
        <v>1</v>
      </c>
      <c r="B47" s="54">
        <v>11</v>
      </c>
      <c r="C47" s="59" t="s">
        <v>559</v>
      </c>
      <c r="D47" s="50">
        <v>276.01400000000001</v>
      </c>
      <c r="E47" s="68" t="s">
        <v>21</v>
      </c>
      <c r="F47" s="68" t="s">
        <v>21</v>
      </c>
      <c r="G47" s="89">
        <v>15</v>
      </c>
      <c r="H47" s="89">
        <v>16</v>
      </c>
      <c r="I47" s="63">
        <v>276.01400000000001</v>
      </c>
      <c r="J47" s="63">
        <v>275.41300000000001</v>
      </c>
      <c r="K47" s="63">
        <v>273.72300000000001</v>
      </c>
      <c r="L47" s="63">
        <v>273.52600000000001</v>
      </c>
      <c r="M47" s="87">
        <v>65.67</v>
      </c>
      <c r="N47" s="52">
        <v>150</v>
      </c>
      <c r="O47" s="140">
        <f t="shared" si="12"/>
        <v>2.3409999999999971</v>
      </c>
      <c r="P47" s="52">
        <f t="shared" si="0"/>
        <v>2.1389999999999989</v>
      </c>
      <c r="Q47" s="51">
        <f t="shared" si="1"/>
        <v>0.95000000000000007</v>
      </c>
      <c r="R47" s="51">
        <f t="shared" si="13"/>
        <v>20.675378625</v>
      </c>
      <c r="S47" s="51">
        <f t="shared" si="2"/>
        <v>93.579750000000004</v>
      </c>
      <c r="T47" s="51">
        <f t="shared" si="3"/>
        <v>39.864973499999934</v>
      </c>
      <c r="U47" s="51">
        <f t="shared" si="4"/>
        <v>0</v>
      </c>
      <c r="V47" s="51">
        <f t="shared" si="5"/>
        <v>0</v>
      </c>
      <c r="W47" s="51">
        <f t="shared" si="6"/>
        <v>132.28482712499996</v>
      </c>
      <c r="X47" s="55">
        <f t="shared" si="14"/>
        <v>0</v>
      </c>
      <c r="Y47" s="55">
        <f t="shared" si="15"/>
        <v>280.93625999999989</v>
      </c>
      <c r="Z47" s="55">
        <f t="shared" si="16"/>
        <v>0</v>
      </c>
      <c r="AA47" s="51">
        <f t="shared" si="7"/>
        <v>95.22150000000002</v>
      </c>
      <c r="AB47" s="56" t="s">
        <v>158</v>
      </c>
      <c r="AC47" s="51">
        <f t="shared" si="8"/>
        <v>3.2835000000000001</v>
      </c>
      <c r="AD47" s="53">
        <f t="shared" si="9"/>
        <v>1</v>
      </c>
      <c r="AE47" s="53">
        <f t="shared" si="10"/>
        <v>0</v>
      </c>
      <c r="AF47" s="53">
        <f t="shared" si="11"/>
        <v>0</v>
      </c>
    </row>
    <row r="48" spans="1:32" ht="15" x14ac:dyDescent="0.25">
      <c r="A48" s="1">
        <v>1</v>
      </c>
      <c r="B48" s="54">
        <v>11</v>
      </c>
      <c r="C48" s="59" t="s">
        <v>518</v>
      </c>
      <c r="D48" s="50" t="s">
        <v>560</v>
      </c>
      <c r="E48" s="68" t="s">
        <v>21</v>
      </c>
      <c r="F48" s="68" t="s">
        <v>21</v>
      </c>
      <c r="G48" s="89">
        <v>16</v>
      </c>
      <c r="H48" s="89">
        <v>17</v>
      </c>
      <c r="I48" s="63">
        <v>275.41300000000001</v>
      </c>
      <c r="J48" s="63">
        <v>275.16300000000001</v>
      </c>
      <c r="K48" s="63">
        <v>273.52600000000001</v>
      </c>
      <c r="L48" s="63">
        <v>273.346</v>
      </c>
      <c r="M48" s="87">
        <v>59.96</v>
      </c>
      <c r="N48" s="52">
        <v>150</v>
      </c>
      <c r="O48" s="140">
        <f t="shared" si="12"/>
        <v>1.8870000000000005</v>
      </c>
      <c r="P48" s="52">
        <f t="shared" si="0"/>
        <v>1.8520000000000039</v>
      </c>
      <c r="Q48" s="51">
        <f t="shared" si="1"/>
        <v>0.85</v>
      </c>
      <c r="R48" s="51">
        <f t="shared" si="13"/>
        <v>16.779056500000003</v>
      </c>
      <c r="S48" s="51">
        <f t="shared" si="2"/>
        <v>76.448999999999998</v>
      </c>
      <c r="T48" s="51">
        <f t="shared" si="3"/>
        <v>17.940032000000198</v>
      </c>
      <c r="U48" s="51">
        <f t="shared" si="4"/>
        <v>0</v>
      </c>
      <c r="V48" s="51">
        <f t="shared" si="5"/>
        <v>0</v>
      </c>
      <c r="W48" s="51">
        <f t="shared" si="6"/>
        <v>93.329988500000198</v>
      </c>
      <c r="X48" s="55">
        <f t="shared" si="14"/>
        <v>0</v>
      </c>
      <c r="Y48" s="55">
        <f t="shared" si="15"/>
        <v>222.09184000000047</v>
      </c>
      <c r="Z48" s="55">
        <f t="shared" si="16"/>
        <v>0</v>
      </c>
      <c r="AA48" s="51">
        <f t="shared" si="7"/>
        <v>80.946000000000012</v>
      </c>
      <c r="AB48" s="56" t="s">
        <v>226</v>
      </c>
      <c r="AC48" s="51">
        <f t="shared" si="8"/>
        <v>2.9980000000000002</v>
      </c>
      <c r="AD48" s="53">
        <f t="shared" si="9"/>
        <v>1</v>
      </c>
      <c r="AE48" s="53">
        <f t="shared" si="10"/>
        <v>0</v>
      </c>
      <c r="AF48" s="53">
        <f t="shared" si="11"/>
        <v>0</v>
      </c>
    </row>
    <row r="49" spans="1:32" ht="15" x14ac:dyDescent="0.25">
      <c r="A49" s="1">
        <v>1</v>
      </c>
      <c r="B49" s="54">
        <v>11</v>
      </c>
      <c r="C49" s="59" t="s">
        <v>561</v>
      </c>
      <c r="D49" s="50" t="s">
        <v>562</v>
      </c>
      <c r="E49" s="68" t="s">
        <v>21</v>
      </c>
      <c r="F49" s="68" t="s">
        <v>128</v>
      </c>
      <c r="G49" s="89">
        <v>17</v>
      </c>
      <c r="H49" s="89">
        <v>18</v>
      </c>
      <c r="I49" s="63">
        <v>275.16300000000001</v>
      </c>
      <c r="J49" s="63">
        <v>274.00400000000002</v>
      </c>
      <c r="K49" s="63">
        <v>273.346</v>
      </c>
      <c r="L49" s="63">
        <v>272.85399999999998</v>
      </c>
      <c r="M49" s="87">
        <v>71.05</v>
      </c>
      <c r="N49" s="52">
        <v>150</v>
      </c>
      <c r="O49" s="140">
        <f t="shared" si="12"/>
        <v>1.8170000000000073</v>
      </c>
      <c r="P49" s="52">
        <f t="shared" si="0"/>
        <v>1.4835000000000207</v>
      </c>
      <c r="Q49" s="51">
        <f t="shared" si="1"/>
        <v>0.75</v>
      </c>
      <c r="R49" s="51">
        <f t="shared" si="13"/>
        <v>17.395704374999998</v>
      </c>
      <c r="S49" s="51">
        <f t="shared" si="2"/>
        <v>79.052006250001099</v>
      </c>
      <c r="T49" s="51">
        <f t="shared" si="3"/>
        <v>0</v>
      </c>
      <c r="U49" s="51">
        <f t="shared" si="4"/>
        <v>0</v>
      </c>
      <c r="V49" s="51">
        <f t="shared" si="5"/>
        <v>0</v>
      </c>
      <c r="W49" s="51">
        <f t="shared" si="6"/>
        <v>77.797085625001102</v>
      </c>
      <c r="X49" s="55">
        <f t="shared" si="14"/>
        <v>210.80535000000293</v>
      </c>
      <c r="Y49" s="55">
        <f t="shared" si="15"/>
        <v>0</v>
      </c>
      <c r="Z49" s="55">
        <f t="shared" si="16"/>
        <v>0</v>
      </c>
      <c r="AA49" s="51">
        <f t="shared" si="7"/>
        <v>88.8125</v>
      </c>
      <c r="AB49" s="56" t="s">
        <v>226</v>
      </c>
      <c r="AC49" s="51">
        <f t="shared" si="8"/>
        <v>3.5525000000000002</v>
      </c>
      <c r="AD49" s="53">
        <f t="shared" si="9"/>
        <v>1</v>
      </c>
      <c r="AE49" s="53">
        <f t="shared" si="10"/>
        <v>0</v>
      </c>
      <c r="AF49" s="53">
        <f t="shared" si="11"/>
        <v>0</v>
      </c>
    </row>
    <row r="50" spans="1:32" ht="15" x14ac:dyDescent="0.25">
      <c r="A50" s="1">
        <v>1</v>
      </c>
      <c r="B50" s="54">
        <v>11</v>
      </c>
      <c r="C50" s="59" t="s">
        <v>561</v>
      </c>
      <c r="D50" s="50" t="s">
        <v>563</v>
      </c>
      <c r="E50" s="68" t="s">
        <v>128</v>
      </c>
      <c r="F50" s="68" t="s">
        <v>128</v>
      </c>
      <c r="G50" s="89">
        <v>18</v>
      </c>
      <c r="H50" s="89">
        <v>19</v>
      </c>
      <c r="I50" s="63">
        <v>274.00400000000002</v>
      </c>
      <c r="J50" s="63">
        <v>272.47399999999999</v>
      </c>
      <c r="K50" s="63">
        <v>272.85399999999998</v>
      </c>
      <c r="L50" s="63">
        <v>271.32400000000001</v>
      </c>
      <c r="M50" s="87">
        <v>65.790000000000006</v>
      </c>
      <c r="N50" s="52">
        <v>150</v>
      </c>
      <c r="O50" s="140">
        <f t="shared" si="12"/>
        <v>1.1500000000000341</v>
      </c>
      <c r="P50" s="52">
        <f t="shared" si="0"/>
        <v>1.1500000000000057</v>
      </c>
      <c r="Q50" s="51">
        <f t="shared" si="1"/>
        <v>0.75</v>
      </c>
      <c r="R50" s="51">
        <f t="shared" si="13"/>
        <v>16.107859125000001</v>
      </c>
      <c r="S50" s="51">
        <f t="shared" si="2"/>
        <v>56.74387500000028</v>
      </c>
      <c r="T50" s="51">
        <f t="shared" si="3"/>
        <v>0</v>
      </c>
      <c r="U50" s="51">
        <f t="shared" si="4"/>
        <v>0</v>
      </c>
      <c r="V50" s="51">
        <f t="shared" si="5"/>
        <v>0</v>
      </c>
      <c r="W50" s="51">
        <f t="shared" si="6"/>
        <v>55.581859125000278</v>
      </c>
      <c r="X50" s="55">
        <f t="shared" si="14"/>
        <v>0</v>
      </c>
      <c r="Y50" s="55">
        <f t="shared" si="15"/>
        <v>0</v>
      </c>
      <c r="Z50" s="55">
        <f t="shared" si="16"/>
        <v>0</v>
      </c>
      <c r="AA50" s="51">
        <f t="shared" si="7"/>
        <v>82.237500000000011</v>
      </c>
      <c r="AB50" s="56" t="s">
        <v>226</v>
      </c>
      <c r="AC50" s="51">
        <f t="shared" si="8"/>
        <v>3.2895000000000003</v>
      </c>
      <c r="AD50" s="53">
        <f t="shared" si="9"/>
        <v>1</v>
      </c>
      <c r="AE50" s="53">
        <f t="shared" si="10"/>
        <v>0</v>
      </c>
      <c r="AF50" s="53">
        <f t="shared" si="11"/>
        <v>0</v>
      </c>
    </row>
    <row r="51" spans="1:32" ht="15" x14ac:dyDescent="0.25">
      <c r="A51" s="1">
        <v>1</v>
      </c>
      <c r="B51" s="54">
        <v>11</v>
      </c>
      <c r="C51" s="59" t="s">
        <v>564</v>
      </c>
      <c r="D51" s="50" t="s">
        <v>556</v>
      </c>
      <c r="E51" s="68" t="s">
        <v>128</v>
      </c>
      <c r="F51" s="68" t="s">
        <v>128</v>
      </c>
      <c r="G51" s="89">
        <v>55</v>
      </c>
      <c r="H51" s="89">
        <v>18</v>
      </c>
      <c r="I51" s="63">
        <v>274.32100000000003</v>
      </c>
      <c r="J51" s="63">
        <v>274.00400000000002</v>
      </c>
      <c r="K51" s="63">
        <v>273.17099999999999</v>
      </c>
      <c r="L51" s="63">
        <v>272.85399999999998</v>
      </c>
      <c r="M51" s="87">
        <v>49.23</v>
      </c>
      <c r="N51" s="52">
        <v>150</v>
      </c>
      <c r="O51" s="140">
        <f t="shared" si="12"/>
        <v>1.1500000000000341</v>
      </c>
      <c r="P51" s="52">
        <f t="shared" si="0"/>
        <v>1.1500000000000341</v>
      </c>
      <c r="Q51" s="51">
        <f t="shared" si="1"/>
        <v>0.75</v>
      </c>
      <c r="R51" s="51">
        <f t="shared" si="13"/>
        <v>12.053350125</v>
      </c>
      <c r="S51" s="51">
        <f t="shared" si="2"/>
        <v>42.460875000001259</v>
      </c>
      <c r="T51" s="51">
        <f t="shared" si="3"/>
        <v>0</v>
      </c>
      <c r="U51" s="51">
        <f t="shared" si="4"/>
        <v>0</v>
      </c>
      <c r="V51" s="51">
        <f t="shared" si="5"/>
        <v>0</v>
      </c>
      <c r="W51" s="51">
        <f t="shared" si="6"/>
        <v>41.591350125001256</v>
      </c>
      <c r="X51" s="55">
        <f t="shared" si="14"/>
        <v>0</v>
      </c>
      <c r="Y51" s="55">
        <f t="shared" si="15"/>
        <v>0</v>
      </c>
      <c r="Z51" s="55">
        <f t="shared" si="16"/>
        <v>0</v>
      </c>
      <c r="AA51" s="51">
        <f t="shared" si="7"/>
        <v>61.537499999999994</v>
      </c>
      <c r="AB51" s="56" t="s">
        <v>226</v>
      </c>
      <c r="AC51" s="51">
        <f t="shared" si="8"/>
        <v>2.4615</v>
      </c>
      <c r="AD51" s="53">
        <f t="shared" si="9"/>
        <v>1</v>
      </c>
      <c r="AE51" s="53">
        <f t="shared" si="10"/>
        <v>0</v>
      </c>
      <c r="AF51" s="53">
        <f t="shared" si="11"/>
        <v>0</v>
      </c>
    </row>
    <row r="52" spans="1:32" ht="15" x14ac:dyDescent="0.25">
      <c r="A52" s="1">
        <v>1</v>
      </c>
      <c r="B52" s="54">
        <v>11</v>
      </c>
      <c r="C52" s="59" t="s">
        <v>565</v>
      </c>
      <c r="D52" s="50" t="s">
        <v>566</v>
      </c>
      <c r="E52" s="68" t="s">
        <v>128</v>
      </c>
      <c r="F52" s="68" t="s">
        <v>128</v>
      </c>
      <c r="G52" s="89">
        <v>19</v>
      </c>
      <c r="H52" s="89">
        <v>20</v>
      </c>
      <c r="I52" s="63">
        <v>272.47399999999999</v>
      </c>
      <c r="J52" s="63">
        <v>272.37599999999998</v>
      </c>
      <c r="K52" s="63">
        <v>271.32400000000001</v>
      </c>
      <c r="L52" s="63">
        <v>271.226</v>
      </c>
      <c r="M52" s="87">
        <v>10.49</v>
      </c>
      <c r="N52" s="52">
        <v>150</v>
      </c>
      <c r="O52" s="140">
        <f t="shared" si="12"/>
        <v>1.1999999999999773</v>
      </c>
      <c r="P52" s="52">
        <f t="shared" si="0"/>
        <v>1.1999999999999773</v>
      </c>
      <c r="Q52" s="51">
        <f t="shared" si="1"/>
        <v>0.75</v>
      </c>
      <c r="R52" s="51">
        <f t="shared" si="13"/>
        <v>2.5683453749999998</v>
      </c>
      <c r="S52" s="51">
        <f t="shared" si="2"/>
        <v>9.4409999999998213</v>
      </c>
      <c r="T52" s="51">
        <f t="shared" si="3"/>
        <v>0</v>
      </c>
      <c r="U52" s="51">
        <f t="shared" si="4"/>
        <v>0</v>
      </c>
      <c r="V52" s="51">
        <f t="shared" si="5"/>
        <v>0</v>
      </c>
      <c r="W52" s="51">
        <f t="shared" si="6"/>
        <v>9.2557203749998216</v>
      </c>
      <c r="X52" s="55">
        <f t="shared" si="14"/>
        <v>0</v>
      </c>
      <c r="Y52" s="55">
        <f t="shared" si="15"/>
        <v>0</v>
      </c>
      <c r="Z52" s="55">
        <f t="shared" si="16"/>
        <v>0</v>
      </c>
      <c r="AA52" s="51">
        <f t="shared" si="7"/>
        <v>13.112500000000001</v>
      </c>
      <c r="AB52" s="56" t="s">
        <v>158</v>
      </c>
      <c r="AC52" s="51">
        <f t="shared" si="8"/>
        <v>0.52450000000000008</v>
      </c>
      <c r="AD52" s="53">
        <f t="shared" si="9"/>
        <v>1</v>
      </c>
      <c r="AE52" s="53">
        <f t="shared" si="10"/>
        <v>0</v>
      </c>
      <c r="AF52" s="53">
        <f t="shared" si="11"/>
        <v>0</v>
      </c>
    </row>
    <row r="53" spans="1:32" ht="15" x14ac:dyDescent="0.25">
      <c r="A53" s="1">
        <v>1</v>
      </c>
      <c r="B53" s="54">
        <v>11</v>
      </c>
      <c r="C53" s="59" t="s">
        <v>565</v>
      </c>
      <c r="D53" s="50" t="s">
        <v>567</v>
      </c>
      <c r="E53" s="68" t="s">
        <v>128</v>
      </c>
      <c r="F53" s="68" t="s">
        <v>128</v>
      </c>
      <c r="G53" s="89">
        <v>20</v>
      </c>
      <c r="H53" s="89">
        <v>21</v>
      </c>
      <c r="I53" s="63">
        <v>272.37599999999998</v>
      </c>
      <c r="J53" s="63">
        <v>272.08300000000003</v>
      </c>
      <c r="K53" s="63">
        <v>271.226</v>
      </c>
      <c r="L53" s="63">
        <v>270.93299999999999</v>
      </c>
      <c r="M53" s="87">
        <v>38.409999999999997</v>
      </c>
      <c r="N53" s="52">
        <v>150</v>
      </c>
      <c r="O53" s="140">
        <f t="shared" si="12"/>
        <v>1.1999999999999773</v>
      </c>
      <c r="P53" s="52">
        <f t="shared" si="0"/>
        <v>1.2000000000000057</v>
      </c>
      <c r="Q53" s="51">
        <f t="shared" si="1"/>
        <v>0.75</v>
      </c>
      <c r="R53" s="51">
        <f t="shared" si="13"/>
        <v>9.4042083749999996</v>
      </c>
      <c r="S53" s="51">
        <f t="shared" si="2"/>
        <v>34.569000000000159</v>
      </c>
      <c r="T53" s="51">
        <f t="shared" si="3"/>
        <v>0</v>
      </c>
      <c r="U53" s="51">
        <f t="shared" si="4"/>
        <v>0</v>
      </c>
      <c r="V53" s="51">
        <f t="shared" si="5"/>
        <v>0</v>
      </c>
      <c r="W53" s="51">
        <f t="shared" si="6"/>
        <v>33.890583375000162</v>
      </c>
      <c r="X53" s="55">
        <f t="shared" si="14"/>
        <v>0</v>
      </c>
      <c r="Y53" s="55">
        <f t="shared" si="15"/>
        <v>0</v>
      </c>
      <c r="Z53" s="55">
        <f t="shared" si="16"/>
        <v>0</v>
      </c>
      <c r="AA53" s="51">
        <f t="shared" si="7"/>
        <v>48.012499999999996</v>
      </c>
      <c r="AB53" s="56" t="s">
        <v>158</v>
      </c>
      <c r="AC53" s="51">
        <f t="shared" si="8"/>
        <v>1.9204999999999999</v>
      </c>
      <c r="AD53" s="53">
        <f t="shared" si="9"/>
        <v>1</v>
      </c>
      <c r="AE53" s="53">
        <f t="shared" si="10"/>
        <v>0</v>
      </c>
      <c r="AF53" s="53">
        <f t="shared" si="11"/>
        <v>0</v>
      </c>
    </row>
    <row r="54" spans="1:32" ht="15" x14ac:dyDescent="0.25">
      <c r="A54" s="1">
        <v>1</v>
      </c>
      <c r="B54" s="54">
        <v>11</v>
      </c>
      <c r="C54" s="59" t="s">
        <v>565</v>
      </c>
      <c r="D54" s="50" t="s">
        <v>555</v>
      </c>
      <c r="E54" s="68" t="s">
        <v>128</v>
      </c>
      <c r="F54" s="68" t="s">
        <v>128</v>
      </c>
      <c r="G54" s="89">
        <v>56</v>
      </c>
      <c r="H54" s="89">
        <v>21</v>
      </c>
      <c r="I54" s="63">
        <v>272.60500000000002</v>
      </c>
      <c r="J54" s="63">
        <v>272.08300000000003</v>
      </c>
      <c r="K54" s="63">
        <v>271.45499999999998</v>
      </c>
      <c r="L54" s="63">
        <v>270.93299999999999</v>
      </c>
      <c r="M54" s="87">
        <v>57.26</v>
      </c>
      <c r="N54" s="52">
        <v>150</v>
      </c>
      <c r="O54" s="140">
        <f t="shared" si="12"/>
        <v>1.1500000000000341</v>
      </c>
      <c r="P54" s="52">
        <f t="shared" si="0"/>
        <v>1.1500000000000341</v>
      </c>
      <c r="Q54" s="51">
        <f t="shared" si="1"/>
        <v>0.75</v>
      </c>
      <c r="R54" s="51">
        <f t="shared" si="13"/>
        <v>14.019395249999999</v>
      </c>
      <c r="S54" s="51">
        <f t="shared" si="2"/>
        <v>49.386750000001463</v>
      </c>
      <c r="T54" s="51">
        <f t="shared" si="3"/>
        <v>0</v>
      </c>
      <c r="U54" s="51">
        <f t="shared" si="4"/>
        <v>0</v>
      </c>
      <c r="V54" s="51">
        <f t="shared" si="5"/>
        <v>0</v>
      </c>
      <c r="W54" s="51">
        <f t="shared" si="6"/>
        <v>48.375395250001461</v>
      </c>
      <c r="X54" s="55">
        <f t="shared" si="14"/>
        <v>0</v>
      </c>
      <c r="Y54" s="55">
        <f t="shared" si="15"/>
        <v>0</v>
      </c>
      <c r="Z54" s="55">
        <f t="shared" si="16"/>
        <v>0</v>
      </c>
      <c r="AA54" s="51">
        <f t="shared" si="7"/>
        <v>71.575000000000003</v>
      </c>
      <c r="AB54" s="56" t="s">
        <v>226</v>
      </c>
      <c r="AC54" s="51">
        <f t="shared" si="8"/>
        <v>2.863</v>
      </c>
      <c r="AD54" s="53">
        <f t="shared" si="9"/>
        <v>1</v>
      </c>
      <c r="AE54" s="53">
        <f t="shared" si="10"/>
        <v>0</v>
      </c>
      <c r="AF54" s="53">
        <f t="shared" si="11"/>
        <v>0</v>
      </c>
    </row>
    <row r="55" spans="1:32" ht="15" x14ac:dyDescent="0.25">
      <c r="A55" s="1">
        <v>1</v>
      </c>
      <c r="B55" s="54">
        <v>11</v>
      </c>
      <c r="C55" s="59" t="s">
        <v>568</v>
      </c>
      <c r="D55" s="50" t="s">
        <v>569</v>
      </c>
      <c r="E55" s="68" t="s">
        <v>128</v>
      </c>
      <c r="F55" s="68" t="s">
        <v>128</v>
      </c>
      <c r="G55" s="89">
        <v>21</v>
      </c>
      <c r="H55" s="89">
        <v>22</v>
      </c>
      <c r="I55" s="63">
        <v>272.08300000000003</v>
      </c>
      <c r="J55" s="63">
        <v>269.61099999999999</v>
      </c>
      <c r="K55" s="63">
        <v>270.93299999999999</v>
      </c>
      <c r="L55" s="63">
        <v>268.46100000000001</v>
      </c>
      <c r="M55" s="87">
        <v>73.03</v>
      </c>
      <c r="N55" s="52">
        <v>150</v>
      </c>
      <c r="O55" s="140">
        <f t="shared" si="12"/>
        <v>1.2000000000000342</v>
      </c>
      <c r="P55" s="52">
        <f t="shared" si="0"/>
        <v>1.2000000000000057</v>
      </c>
      <c r="Q55" s="51">
        <f t="shared" si="1"/>
        <v>0.75</v>
      </c>
      <c r="R55" s="51">
        <f t="shared" si="13"/>
        <v>17.880482625000003</v>
      </c>
      <c r="S55" s="51">
        <f t="shared" si="2"/>
        <v>65.727000000000317</v>
      </c>
      <c r="T55" s="51">
        <f t="shared" si="3"/>
        <v>0</v>
      </c>
      <c r="U55" s="51">
        <f t="shared" si="4"/>
        <v>0</v>
      </c>
      <c r="V55" s="51">
        <f t="shared" si="5"/>
        <v>0</v>
      </c>
      <c r="W55" s="51">
        <f t="shared" si="6"/>
        <v>64.437107625000323</v>
      </c>
      <c r="X55" s="55">
        <f t="shared" si="14"/>
        <v>0</v>
      </c>
      <c r="Y55" s="55">
        <f t="shared" si="15"/>
        <v>0</v>
      </c>
      <c r="Z55" s="55">
        <f t="shared" si="16"/>
        <v>0</v>
      </c>
      <c r="AA55" s="51">
        <f t="shared" si="7"/>
        <v>91.287499999999994</v>
      </c>
      <c r="AB55" s="56" t="s">
        <v>158</v>
      </c>
      <c r="AC55" s="51">
        <f t="shared" si="8"/>
        <v>3.6515000000000004</v>
      </c>
      <c r="AD55" s="53">
        <f t="shared" si="9"/>
        <v>1</v>
      </c>
      <c r="AE55" s="53">
        <f t="shared" si="10"/>
        <v>0</v>
      </c>
      <c r="AF55" s="53">
        <f t="shared" si="11"/>
        <v>0</v>
      </c>
    </row>
    <row r="56" spans="1:32" ht="15" x14ac:dyDescent="0.25">
      <c r="A56" s="1">
        <v>1</v>
      </c>
      <c r="B56" s="54">
        <v>11</v>
      </c>
      <c r="C56" s="59" t="s">
        <v>568</v>
      </c>
      <c r="D56" s="50" t="s">
        <v>570</v>
      </c>
      <c r="E56" s="68" t="s">
        <v>128</v>
      </c>
      <c r="F56" s="68" t="s">
        <v>128</v>
      </c>
      <c r="G56" s="89">
        <v>22</v>
      </c>
      <c r="H56" s="89">
        <v>23</v>
      </c>
      <c r="I56" s="63">
        <v>269.61099999999999</v>
      </c>
      <c r="J56" s="63">
        <v>267.66800000000001</v>
      </c>
      <c r="K56" s="63">
        <v>268.46100000000001</v>
      </c>
      <c r="L56" s="63">
        <v>266.51799999999997</v>
      </c>
      <c r="M56" s="87">
        <v>57.86</v>
      </c>
      <c r="N56" s="52">
        <v>150</v>
      </c>
      <c r="O56" s="140">
        <f t="shared" si="12"/>
        <v>1.1999999999999773</v>
      </c>
      <c r="P56" s="52">
        <f t="shared" si="0"/>
        <v>1.2000000000000057</v>
      </c>
      <c r="Q56" s="51">
        <f t="shared" si="1"/>
        <v>0.75</v>
      </c>
      <c r="R56" s="51">
        <f t="shared" si="13"/>
        <v>14.16629775</v>
      </c>
      <c r="S56" s="51">
        <f t="shared" si="2"/>
        <v>52.074000000000247</v>
      </c>
      <c r="T56" s="51">
        <f t="shared" si="3"/>
        <v>0</v>
      </c>
      <c r="U56" s="51">
        <f t="shared" si="4"/>
        <v>0</v>
      </c>
      <c r="V56" s="51">
        <f t="shared" si="5"/>
        <v>0</v>
      </c>
      <c r="W56" s="51">
        <f t="shared" si="6"/>
        <v>51.052047750000249</v>
      </c>
      <c r="X56" s="55">
        <f t="shared" si="14"/>
        <v>0</v>
      </c>
      <c r="Y56" s="55">
        <f t="shared" si="15"/>
        <v>0</v>
      </c>
      <c r="Z56" s="55">
        <f t="shared" si="16"/>
        <v>0</v>
      </c>
      <c r="AA56" s="51">
        <f t="shared" si="7"/>
        <v>72.325000000000003</v>
      </c>
      <c r="AB56" s="56" t="s">
        <v>158</v>
      </c>
      <c r="AC56" s="51">
        <f t="shared" si="8"/>
        <v>2.8930000000000002</v>
      </c>
      <c r="AD56" s="53">
        <f t="shared" si="9"/>
        <v>1</v>
      </c>
      <c r="AE56" s="53">
        <f t="shared" si="10"/>
        <v>0</v>
      </c>
      <c r="AF56" s="53">
        <f t="shared" si="11"/>
        <v>0</v>
      </c>
    </row>
    <row r="57" spans="1:32" ht="15" x14ac:dyDescent="0.25">
      <c r="A57" s="1">
        <v>1</v>
      </c>
      <c r="B57" s="54">
        <v>11</v>
      </c>
      <c r="C57" s="59" t="s">
        <v>568</v>
      </c>
      <c r="D57" s="50" t="s">
        <v>571</v>
      </c>
      <c r="E57" s="68" t="s">
        <v>128</v>
      </c>
      <c r="F57" s="68" t="s">
        <v>21</v>
      </c>
      <c r="G57" s="89">
        <v>23</v>
      </c>
      <c r="H57" s="89">
        <v>10</v>
      </c>
      <c r="I57" s="63">
        <v>267.66800000000001</v>
      </c>
      <c r="J57" s="63">
        <v>266.58999999999997</v>
      </c>
      <c r="K57" s="63">
        <v>266.51799999999997</v>
      </c>
      <c r="L57" s="63">
        <v>265.44</v>
      </c>
      <c r="M57" s="87">
        <v>68.819999999999993</v>
      </c>
      <c r="N57" s="52">
        <v>150</v>
      </c>
      <c r="O57" s="140">
        <f t="shared" si="12"/>
        <v>1.2000000000000342</v>
      </c>
      <c r="P57" s="52">
        <f t="shared" si="0"/>
        <v>1.2000000000000057</v>
      </c>
      <c r="Q57" s="51">
        <f t="shared" si="1"/>
        <v>0.75</v>
      </c>
      <c r="R57" s="51">
        <f t="shared" si="13"/>
        <v>16.849716749999999</v>
      </c>
      <c r="S57" s="51">
        <f t="shared" si="2"/>
        <v>61.938000000000287</v>
      </c>
      <c r="T57" s="51">
        <f t="shared" si="3"/>
        <v>0</v>
      </c>
      <c r="U57" s="51">
        <f t="shared" si="4"/>
        <v>0</v>
      </c>
      <c r="V57" s="51">
        <f t="shared" si="5"/>
        <v>0</v>
      </c>
      <c r="W57" s="51">
        <f t="shared" si="6"/>
        <v>60.722466750000287</v>
      </c>
      <c r="X57" s="55">
        <f t="shared" si="14"/>
        <v>0</v>
      </c>
      <c r="Y57" s="55">
        <f t="shared" si="15"/>
        <v>0</v>
      </c>
      <c r="Z57" s="55">
        <f t="shared" si="16"/>
        <v>0</v>
      </c>
      <c r="AA57" s="51">
        <f t="shared" si="7"/>
        <v>86.024999999999991</v>
      </c>
      <c r="AB57" s="56" t="s">
        <v>158</v>
      </c>
      <c r="AC57" s="51">
        <f t="shared" si="8"/>
        <v>3.4409999999999998</v>
      </c>
      <c r="AD57" s="53">
        <f t="shared" si="9"/>
        <v>1</v>
      </c>
      <c r="AE57" s="53">
        <f t="shared" si="10"/>
        <v>0</v>
      </c>
      <c r="AF57" s="53">
        <f t="shared" si="11"/>
        <v>0</v>
      </c>
    </row>
    <row r="58" spans="1:32" ht="15" x14ac:dyDescent="0.25">
      <c r="A58" s="1">
        <v>1</v>
      </c>
      <c r="B58" s="54">
        <v>11</v>
      </c>
      <c r="C58" s="59" t="s">
        <v>572</v>
      </c>
      <c r="D58" s="50" t="s">
        <v>546</v>
      </c>
      <c r="E58" s="68" t="s">
        <v>41</v>
      </c>
      <c r="F58" s="68" t="s">
        <v>21</v>
      </c>
      <c r="G58" s="89">
        <v>50</v>
      </c>
      <c r="H58" s="89">
        <v>14</v>
      </c>
      <c r="I58" s="63">
        <v>275.47399999999999</v>
      </c>
      <c r="J58" s="63">
        <v>275.69099999999997</v>
      </c>
      <c r="K58" s="63">
        <v>274.32400000000001</v>
      </c>
      <c r="L58" s="63">
        <v>273.98099999999999</v>
      </c>
      <c r="M58" s="87">
        <v>74.36</v>
      </c>
      <c r="N58" s="52">
        <v>150</v>
      </c>
      <c r="O58" s="140">
        <f t="shared" si="12"/>
        <v>1.2499999999999774</v>
      </c>
      <c r="P58" s="52">
        <f t="shared" si="0"/>
        <v>1.5299999999999785</v>
      </c>
      <c r="Q58" s="51">
        <f t="shared" si="1"/>
        <v>0.85</v>
      </c>
      <c r="R58" s="51">
        <f t="shared" si="13"/>
        <v>20.808716499999999</v>
      </c>
      <c r="S58" s="51">
        <f t="shared" si="2"/>
        <v>94.808999999999997</v>
      </c>
      <c r="T58" s="51">
        <f t="shared" si="3"/>
        <v>1.8961799999986402</v>
      </c>
      <c r="U58" s="51">
        <f t="shared" si="4"/>
        <v>0</v>
      </c>
      <c r="V58" s="51">
        <f t="shared" si="5"/>
        <v>0</v>
      </c>
      <c r="W58" s="51">
        <f t="shared" si="6"/>
        <v>95.391796499998634</v>
      </c>
      <c r="X58" s="55">
        <f t="shared" si="14"/>
        <v>0</v>
      </c>
      <c r="Y58" s="55">
        <f t="shared" si="15"/>
        <v>227.54159999999681</v>
      </c>
      <c r="Z58" s="55">
        <f t="shared" si="16"/>
        <v>0</v>
      </c>
      <c r="AA58" s="51">
        <f t="shared" si="7"/>
        <v>100.38600000000001</v>
      </c>
      <c r="AB58" s="56" t="s">
        <v>129</v>
      </c>
      <c r="AC58" s="51">
        <f t="shared" si="8"/>
        <v>3.718</v>
      </c>
      <c r="AD58" s="53">
        <f t="shared" si="9"/>
        <v>0</v>
      </c>
      <c r="AE58" s="53">
        <f t="shared" si="10"/>
        <v>0</v>
      </c>
      <c r="AF58" s="53">
        <f t="shared" si="11"/>
        <v>1</v>
      </c>
    </row>
    <row r="59" spans="1:32" ht="15" x14ac:dyDescent="0.25">
      <c r="A59" s="1">
        <v>1</v>
      </c>
      <c r="B59" s="54">
        <v>11</v>
      </c>
      <c r="C59" s="59" t="s">
        <v>514</v>
      </c>
      <c r="D59" s="50" t="s">
        <v>549</v>
      </c>
      <c r="E59" s="68" t="s">
        <v>41</v>
      </c>
      <c r="F59" s="68" t="s">
        <v>21</v>
      </c>
      <c r="G59" s="89">
        <v>51</v>
      </c>
      <c r="H59" s="89">
        <v>52</v>
      </c>
      <c r="I59" s="63">
        <v>276.04199999999997</v>
      </c>
      <c r="J59" s="63">
        <v>276.37900000000002</v>
      </c>
      <c r="K59" s="63">
        <v>274.892</v>
      </c>
      <c r="L59" s="63">
        <v>274.56400000000002</v>
      </c>
      <c r="M59" s="88">
        <v>71</v>
      </c>
      <c r="N59" s="52">
        <v>150</v>
      </c>
      <c r="O59" s="140">
        <f t="shared" si="12"/>
        <v>1.1499999999999773</v>
      </c>
      <c r="P59" s="52">
        <f t="shared" si="0"/>
        <v>1.4824999999999875</v>
      </c>
      <c r="Q59" s="51">
        <f t="shared" si="1"/>
        <v>0.75</v>
      </c>
      <c r="R59" s="51">
        <f t="shared" si="13"/>
        <v>17.3834625</v>
      </c>
      <c r="S59" s="51">
        <f t="shared" si="2"/>
        <v>78.943124999999327</v>
      </c>
      <c r="T59" s="51">
        <f t="shared" si="3"/>
        <v>0</v>
      </c>
      <c r="U59" s="51">
        <f t="shared" si="4"/>
        <v>0</v>
      </c>
      <c r="V59" s="51">
        <f t="shared" si="5"/>
        <v>0</v>
      </c>
      <c r="W59" s="51">
        <f t="shared" si="6"/>
        <v>77.689087499999331</v>
      </c>
      <c r="X59" s="55">
        <f t="shared" si="14"/>
        <v>210.51499999999822</v>
      </c>
      <c r="Y59" s="55">
        <f t="shared" si="15"/>
        <v>0</v>
      </c>
      <c r="Z59" s="55">
        <f t="shared" si="16"/>
        <v>0</v>
      </c>
      <c r="AA59" s="51">
        <f t="shared" si="7"/>
        <v>88.75</v>
      </c>
      <c r="AB59" s="56" t="s">
        <v>226</v>
      </c>
      <c r="AC59" s="51">
        <f t="shared" si="8"/>
        <v>3.5500000000000003</v>
      </c>
      <c r="AD59" s="53">
        <f t="shared" si="9"/>
        <v>0</v>
      </c>
      <c r="AE59" s="53">
        <f t="shared" si="10"/>
        <v>0</v>
      </c>
      <c r="AF59" s="53">
        <f t="shared" si="11"/>
        <v>1</v>
      </c>
    </row>
    <row r="60" spans="1:32" ht="15" x14ac:dyDescent="0.25">
      <c r="A60" s="1">
        <v>1</v>
      </c>
      <c r="B60" s="54">
        <v>11</v>
      </c>
      <c r="C60" s="59" t="s">
        <v>514</v>
      </c>
      <c r="D60" s="50" t="s">
        <v>573</v>
      </c>
      <c r="E60" s="68" t="s">
        <v>21</v>
      </c>
      <c r="F60" s="68" t="s">
        <v>21</v>
      </c>
      <c r="G60" s="89">
        <v>52</v>
      </c>
      <c r="H60" s="89">
        <v>15</v>
      </c>
      <c r="I60" s="63">
        <v>276.37900000000002</v>
      </c>
      <c r="J60" s="63">
        <v>276.01400000000001</v>
      </c>
      <c r="K60" s="63">
        <v>274.56400000000002</v>
      </c>
      <c r="L60" s="63">
        <v>274.29700000000003</v>
      </c>
      <c r="M60" s="87">
        <v>57.86</v>
      </c>
      <c r="N60" s="52">
        <v>150</v>
      </c>
      <c r="O60" s="140">
        <f t="shared" si="12"/>
        <v>1.8149999999999977</v>
      </c>
      <c r="P60" s="52">
        <f t="shared" si="0"/>
        <v>1.7659999999999911</v>
      </c>
      <c r="Q60" s="51">
        <f t="shared" si="1"/>
        <v>0.85</v>
      </c>
      <c r="R60" s="51">
        <f t="shared" si="13"/>
        <v>16.19139775</v>
      </c>
      <c r="S60" s="51">
        <f t="shared" si="2"/>
        <v>73.771500000000003</v>
      </c>
      <c r="T60" s="51">
        <f t="shared" si="3"/>
        <v>13.082145999999563</v>
      </c>
      <c r="U60" s="51">
        <f t="shared" si="4"/>
        <v>0</v>
      </c>
      <c r="V60" s="51">
        <f t="shared" si="5"/>
        <v>0</v>
      </c>
      <c r="W60" s="51">
        <f t="shared" si="6"/>
        <v>85.831693749999573</v>
      </c>
      <c r="X60" s="55">
        <f t="shared" si="14"/>
        <v>0</v>
      </c>
      <c r="Y60" s="55">
        <f t="shared" si="15"/>
        <v>204.36151999999896</v>
      </c>
      <c r="Z60" s="55">
        <f t="shared" si="16"/>
        <v>0</v>
      </c>
      <c r="AA60" s="51">
        <f t="shared" si="7"/>
        <v>78.111000000000004</v>
      </c>
      <c r="AB60" s="56" t="s">
        <v>226</v>
      </c>
      <c r="AC60" s="51">
        <f t="shared" si="8"/>
        <v>2.8930000000000002</v>
      </c>
      <c r="AD60" s="53">
        <f t="shared" si="9"/>
        <v>1</v>
      </c>
      <c r="AE60" s="53">
        <f t="shared" si="10"/>
        <v>0</v>
      </c>
      <c r="AF60" s="53">
        <f t="shared" si="11"/>
        <v>0</v>
      </c>
    </row>
    <row r="61" spans="1:32" ht="15" x14ac:dyDescent="0.25">
      <c r="A61" s="1">
        <v>1</v>
      </c>
      <c r="B61" s="54">
        <v>11</v>
      </c>
      <c r="C61" s="59" t="s">
        <v>518</v>
      </c>
      <c r="D61" s="50" t="s">
        <v>515</v>
      </c>
      <c r="E61" s="68" t="s">
        <v>41</v>
      </c>
      <c r="F61" s="68" t="s">
        <v>21</v>
      </c>
      <c r="G61" s="89">
        <v>7</v>
      </c>
      <c r="H61" s="89">
        <v>8</v>
      </c>
      <c r="I61" s="63">
        <v>275.37200000000001</v>
      </c>
      <c r="J61" s="63">
        <v>275.714</v>
      </c>
      <c r="K61" s="63">
        <v>274.22199999999998</v>
      </c>
      <c r="L61" s="63">
        <v>273.923</v>
      </c>
      <c r="M61" s="87">
        <v>64.87</v>
      </c>
      <c r="N61" s="52">
        <v>150</v>
      </c>
      <c r="O61" s="140">
        <f t="shared" si="12"/>
        <v>1.1500000000000341</v>
      </c>
      <c r="P61" s="52">
        <f t="shared" si="0"/>
        <v>1.4705000000000155</v>
      </c>
      <c r="Q61" s="51">
        <f t="shared" si="1"/>
        <v>0.75</v>
      </c>
      <c r="R61" s="51">
        <f t="shared" si="13"/>
        <v>15.882608625000003</v>
      </c>
      <c r="S61" s="51">
        <f t="shared" si="2"/>
        <v>71.543501250000759</v>
      </c>
      <c r="T61" s="51">
        <f t="shared" si="3"/>
        <v>0</v>
      </c>
      <c r="U61" s="51">
        <f t="shared" si="4"/>
        <v>0</v>
      </c>
      <c r="V61" s="51">
        <f t="shared" si="5"/>
        <v>0</v>
      </c>
      <c r="W61" s="51">
        <f t="shared" si="6"/>
        <v>70.397734875000765</v>
      </c>
      <c r="X61" s="55">
        <f t="shared" si="14"/>
        <v>190.78267000000201</v>
      </c>
      <c r="Y61" s="55">
        <f t="shared" si="15"/>
        <v>0</v>
      </c>
      <c r="Z61" s="55">
        <f t="shared" si="16"/>
        <v>0</v>
      </c>
      <c r="AA61" s="51">
        <f t="shared" si="7"/>
        <v>81.087500000000006</v>
      </c>
      <c r="AB61" s="56" t="s">
        <v>226</v>
      </c>
      <c r="AC61" s="51">
        <f t="shared" si="8"/>
        <v>3.2435000000000005</v>
      </c>
      <c r="AD61" s="53">
        <f t="shared" si="9"/>
        <v>0</v>
      </c>
      <c r="AE61" s="53">
        <f t="shared" si="10"/>
        <v>0</v>
      </c>
      <c r="AF61" s="53">
        <f t="shared" si="11"/>
        <v>1</v>
      </c>
    </row>
    <row r="62" spans="1:32" ht="15" x14ac:dyDescent="0.25">
      <c r="A62" s="1">
        <v>1</v>
      </c>
      <c r="B62" s="54">
        <v>11</v>
      </c>
      <c r="C62" s="59" t="s">
        <v>518</v>
      </c>
      <c r="D62" s="50" t="s">
        <v>557</v>
      </c>
      <c r="E62" s="68" t="s">
        <v>41</v>
      </c>
      <c r="F62" s="68" t="s">
        <v>128</v>
      </c>
      <c r="G62" s="89">
        <v>53</v>
      </c>
      <c r="H62" s="89">
        <v>54</v>
      </c>
      <c r="I62" s="63">
        <v>275.76600000000002</v>
      </c>
      <c r="J62" s="63">
        <v>275.76299999999998</v>
      </c>
      <c r="K62" s="63">
        <v>274.61599999999999</v>
      </c>
      <c r="L62" s="63">
        <v>274.26600000000002</v>
      </c>
      <c r="M62" s="87">
        <v>75.849999999999994</v>
      </c>
      <c r="N62" s="52">
        <v>150</v>
      </c>
      <c r="O62" s="140">
        <f t="shared" si="12"/>
        <v>1.1500000000000341</v>
      </c>
      <c r="P62" s="52">
        <f t="shared" si="0"/>
        <v>1.3234999999999957</v>
      </c>
      <c r="Q62" s="51">
        <f t="shared" si="1"/>
        <v>0.75</v>
      </c>
      <c r="R62" s="51">
        <f t="shared" si="13"/>
        <v>18.570924375000001</v>
      </c>
      <c r="S62" s="51">
        <f t="shared" si="2"/>
        <v>75.290606249999755</v>
      </c>
      <c r="T62" s="51">
        <f t="shared" si="3"/>
        <v>0</v>
      </c>
      <c r="U62" s="51">
        <f t="shared" si="4"/>
        <v>0</v>
      </c>
      <c r="V62" s="51">
        <f t="shared" si="5"/>
        <v>0</v>
      </c>
      <c r="W62" s="51">
        <f t="shared" si="6"/>
        <v>73.950905624999749</v>
      </c>
      <c r="X62" s="55">
        <f t="shared" si="14"/>
        <v>200.77494999999934</v>
      </c>
      <c r="Y62" s="55">
        <f t="shared" si="15"/>
        <v>0</v>
      </c>
      <c r="Z62" s="55">
        <f t="shared" si="16"/>
        <v>0</v>
      </c>
      <c r="AA62" s="51">
        <f t="shared" si="7"/>
        <v>94.8125</v>
      </c>
      <c r="AB62" s="56" t="s">
        <v>226</v>
      </c>
      <c r="AC62" s="51">
        <f t="shared" si="8"/>
        <v>3.7925</v>
      </c>
      <c r="AD62" s="53">
        <f t="shared" si="9"/>
        <v>0</v>
      </c>
      <c r="AE62" s="53">
        <f t="shared" si="10"/>
        <v>0</v>
      </c>
      <c r="AF62" s="53">
        <f t="shared" si="11"/>
        <v>1</v>
      </c>
    </row>
    <row r="63" spans="1:32" ht="15" x14ac:dyDescent="0.25">
      <c r="A63" s="1">
        <v>1</v>
      </c>
      <c r="B63" s="54">
        <v>11</v>
      </c>
      <c r="C63" s="59" t="s">
        <v>518</v>
      </c>
      <c r="D63" s="50" t="s">
        <v>543</v>
      </c>
      <c r="E63" s="68" t="s">
        <v>128</v>
      </c>
      <c r="F63" s="68" t="s">
        <v>21</v>
      </c>
      <c r="G63" s="89">
        <v>54</v>
      </c>
      <c r="H63" s="89">
        <v>16</v>
      </c>
      <c r="I63" s="63">
        <v>275.76299999999998</v>
      </c>
      <c r="J63" s="63">
        <v>275.41300000000001</v>
      </c>
      <c r="K63" s="63">
        <v>274.26600000000002</v>
      </c>
      <c r="L63" s="63">
        <v>273.93200000000002</v>
      </c>
      <c r="M63" s="87">
        <v>72.37</v>
      </c>
      <c r="N63" s="52">
        <v>150</v>
      </c>
      <c r="O63" s="140">
        <f t="shared" si="12"/>
        <v>1.4969999999999573</v>
      </c>
      <c r="P63" s="52">
        <f t="shared" si="0"/>
        <v>1.4889999999999759</v>
      </c>
      <c r="Q63" s="51">
        <f t="shared" si="1"/>
        <v>0.75</v>
      </c>
      <c r="R63" s="51">
        <f t="shared" si="13"/>
        <v>17.718889875000002</v>
      </c>
      <c r="S63" s="51">
        <f t="shared" si="2"/>
        <v>80.819197499998694</v>
      </c>
      <c r="T63" s="51">
        <f t="shared" si="3"/>
        <v>0</v>
      </c>
      <c r="U63" s="51">
        <f t="shared" si="4"/>
        <v>0</v>
      </c>
      <c r="V63" s="51">
        <f t="shared" si="5"/>
        <v>0</v>
      </c>
      <c r="W63" s="51">
        <f t="shared" si="6"/>
        <v>79.540962374998699</v>
      </c>
      <c r="X63" s="55">
        <f t="shared" si="14"/>
        <v>215.51785999999652</v>
      </c>
      <c r="Y63" s="55">
        <f t="shared" si="15"/>
        <v>0</v>
      </c>
      <c r="Z63" s="55">
        <f t="shared" si="16"/>
        <v>0</v>
      </c>
      <c r="AA63" s="51">
        <f t="shared" si="7"/>
        <v>90.462500000000006</v>
      </c>
      <c r="AB63" s="56" t="s">
        <v>226</v>
      </c>
      <c r="AC63" s="51">
        <f t="shared" si="8"/>
        <v>3.6185000000000005</v>
      </c>
      <c r="AD63" s="53">
        <f t="shared" si="9"/>
        <v>1</v>
      </c>
      <c r="AE63" s="53">
        <f t="shared" si="10"/>
        <v>0</v>
      </c>
      <c r="AF63" s="53">
        <f t="shared" si="11"/>
        <v>0</v>
      </c>
    </row>
    <row r="64" spans="1:32" ht="15" x14ac:dyDescent="0.25">
      <c r="A64" s="1">
        <v>1</v>
      </c>
      <c r="B64" s="54">
        <v>11</v>
      </c>
      <c r="C64" s="59" t="s">
        <v>564</v>
      </c>
      <c r="D64" s="50" t="s">
        <v>508</v>
      </c>
      <c r="E64" s="68" t="s">
        <v>128</v>
      </c>
      <c r="F64" s="68" t="s">
        <v>128</v>
      </c>
      <c r="G64" s="89">
        <v>1</v>
      </c>
      <c r="H64" s="89">
        <v>2</v>
      </c>
      <c r="I64" s="63">
        <v>274.51299999999998</v>
      </c>
      <c r="J64" s="63">
        <v>274.58199999999999</v>
      </c>
      <c r="K64" s="63">
        <v>273.363</v>
      </c>
      <c r="L64" s="63">
        <v>273.11500000000001</v>
      </c>
      <c r="M64" s="88">
        <v>53.7</v>
      </c>
      <c r="N64" s="52">
        <v>150</v>
      </c>
      <c r="O64" s="140">
        <f t="shared" si="12"/>
        <v>1.1499999999999773</v>
      </c>
      <c r="P64" s="52">
        <f t="shared" si="0"/>
        <v>1.3084999999999809</v>
      </c>
      <c r="Q64" s="51">
        <f t="shared" si="1"/>
        <v>0.75</v>
      </c>
      <c r="R64" s="51">
        <f t="shared" si="13"/>
        <v>13.147773750000001</v>
      </c>
      <c r="S64" s="51">
        <f t="shared" si="2"/>
        <v>52.699837499999241</v>
      </c>
      <c r="T64" s="51">
        <f t="shared" si="3"/>
        <v>0</v>
      </c>
      <c r="U64" s="51">
        <f t="shared" si="4"/>
        <v>0</v>
      </c>
      <c r="V64" s="51">
        <f t="shared" si="5"/>
        <v>0</v>
      </c>
      <c r="W64" s="51">
        <f t="shared" si="6"/>
        <v>51.751361249999242</v>
      </c>
      <c r="X64" s="55">
        <f t="shared" si="14"/>
        <v>140.53289999999797</v>
      </c>
      <c r="Y64" s="55">
        <f t="shared" si="15"/>
        <v>0</v>
      </c>
      <c r="Z64" s="55">
        <f t="shared" si="16"/>
        <v>0</v>
      </c>
      <c r="AA64" s="51">
        <f t="shared" si="7"/>
        <v>67.125</v>
      </c>
      <c r="AB64" s="56" t="s">
        <v>226</v>
      </c>
      <c r="AC64" s="51">
        <f t="shared" si="8"/>
        <v>2.6850000000000005</v>
      </c>
      <c r="AD64" s="53">
        <f t="shared" si="9"/>
        <v>1</v>
      </c>
      <c r="AE64" s="53">
        <f t="shared" si="10"/>
        <v>0</v>
      </c>
      <c r="AF64" s="53">
        <f t="shared" si="11"/>
        <v>0</v>
      </c>
    </row>
    <row r="65" spans="1:33" ht="15" x14ac:dyDescent="0.25">
      <c r="A65" s="1">
        <v>1</v>
      </c>
      <c r="B65" s="54">
        <v>11</v>
      </c>
      <c r="C65" s="59" t="s">
        <v>574</v>
      </c>
      <c r="D65" s="50" t="s">
        <v>509</v>
      </c>
      <c r="E65" s="68" t="s">
        <v>128</v>
      </c>
      <c r="F65" s="68" t="s">
        <v>128</v>
      </c>
      <c r="G65" s="89">
        <v>2</v>
      </c>
      <c r="H65" s="89">
        <v>3</v>
      </c>
      <c r="I65" s="63">
        <v>274.58199999999999</v>
      </c>
      <c r="J65" s="63">
        <v>272.19099999999997</v>
      </c>
      <c r="K65" s="63">
        <v>273.11500000000001</v>
      </c>
      <c r="L65" s="63">
        <v>271.041</v>
      </c>
      <c r="M65" s="87">
        <v>72.17</v>
      </c>
      <c r="N65" s="52">
        <v>150</v>
      </c>
      <c r="O65" s="140">
        <f t="shared" si="12"/>
        <v>1.4669999999999845</v>
      </c>
      <c r="P65" s="52">
        <f t="shared" si="0"/>
        <v>1.3084999999999809</v>
      </c>
      <c r="Q65" s="51">
        <f t="shared" si="1"/>
        <v>0.75</v>
      </c>
      <c r="R65" s="51">
        <f t="shared" si="13"/>
        <v>17.669922374999999</v>
      </c>
      <c r="S65" s="51">
        <f t="shared" si="2"/>
        <v>70.825833749998964</v>
      </c>
      <c r="T65" s="51">
        <f t="shared" si="3"/>
        <v>0</v>
      </c>
      <c r="U65" s="51">
        <f t="shared" si="4"/>
        <v>0</v>
      </c>
      <c r="V65" s="51">
        <f t="shared" si="5"/>
        <v>0</v>
      </c>
      <c r="W65" s="51">
        <f t="shared" si="6"/>
        <v>69.55113112499896</v>
      </c>
      <c r="X65" s="55">
        <f t="shared" si="14"/>
        <v>188.86888999999724</v>
      </c>
      <c r="Y65" s="55">
        <f t="shared" si="15"/>
        <v>0</v>
      </c>
      <c r="Z65" s="55">
        <f t="shared" si="16"/>
        <v>0</v>
      </c>
      <c r="AA65" s="51">
        <f t="shared" si="7"/>
        <v>90.212500000000006</v>
      </c>
      <c r="AB65" s="56" t="s">
        <v>226</v>
      </c>
      <c r="AC65" s="51">
        <f t="shared" si="8"/>
        <v>3.6085000000000003</v>
      </c>
      <c r="AD65" s="53">
        <f t="shared" si="9"/>
        <v>1</v>
      </c>
      <c r="AE65" s="53">
        <f t="shared" si="10"/>
        <v>0</v>
      </c>
      <c r="AF65" s="53">
        <f t="shared" si="11"/>
        <v>0</v>
      </c>
    </row>
    <row r="66" spans="1:33" ht="15" x14ac:dyDescent="0.25">
      <c r="A66" s="1">
        <v>1</v>
      </c>
      <c r="B66" s="54">
        <v>11</v>
      </c>
      <c r="C66" s="59" t="s">
        <v>575</v>
      </c>
      <c r="D66" s="50" t="s">
        <v>516</v>
      </c>
      <c r="E66" s="68" t="s">
        <v>21</v>
      </c>
      <c r="F66" s="68" t="s">
        <v>128</v>
      </c>
      <c r="G66" s="89">
        <v>8</v>
      </c>
      <c r="H66" s="89">
        <v>9</v>
      </c>
      <c r="I66" s="63">
        <v>275.714</v>
      </c>
      <c r="J66" s="86">
        <v>273.76900000000001</v>
      </c>
      <c r="K66" s="63">
        <v>273.923</v>
      </c>
      <c r="L66" s="86">
        <v>272.61900000000003</v>
      </c>
      <c r="M66" s="87">
        <v>71.72</v>
      </c>
      <c r="N66" s="52">
        <v>150</v>
      </c>
      <c r="O66" s="140">
        <f t="shared" si="12"/>
        <v>1.7909999999999968</v>
      </c>
      <c r="P66" s="52">
        <f t="shared" si="0"/>
        <v>1.470499999999987</v>
      </c>
      <c r="Q66" s="51">
        <f t="shared" si="1"/>
        <v>0.75</v>
      </c>
      <c r="R66" s="51">
        <f t="shared" si="13"/>
        <v>17.559745500000002</v>
      </c>
      <c r="S66" s="51">
        <f t="shared" si="2"/>
        <v>79.098194999999308</v>
      </c>
      <c r="T66" s="51">
        <f t="shared" si="3"/>
        <v>0</v>
      </c>
      <c r="U66" s="51">
        <f t="shared" si="4"/>
        <v>0</v>
      </c>
      <c r="V66" s="51">
        <f t="shared" si="5"/>
        <v>0</v>
      </c>
      <c r="W66" s="51">
        <f t="shared" si="6"/>
        <v>77.831440499999303</v>
      </c>
      <c r="X66" s="55">
        <f t="shared" si="14"/>
        <v>210.92851999999814</v>
      </c>
      <c r="Y66" s="55">
        <f t="shared" si="15"/>
        <v>0</v>
      </c>
      <c r="Z66" s="55">
        <f t="shared" si="16"/>
        <v>0</v>
      </c>
      <c r="AA66" s="51">
        <f t="shared" si="7"/>
        <v>89.65</v>
      </c>
      <c r="AB66" s="56" t="s">
        <v>226</v>
      </c>
      <c r="AC66" s="51">
        <f t="shared" si="8"/>
        <v>3.5860000000000003</v>
      </c>
      <c r="AD66" s="53">
        <f t="shared" si="9"/>
        <v>1</v>
      </c>
      <c r="AE66" s="53">
        <f t="shared" si="10"/>
        <v>0</v>
      </c>
      <c r="AF66" s="53">
        <f t="shared" si="11"/>
        <v>0</v>
      </c>
    </row>
    <row r="67" spans="1:33" ht="15" x14ac:dyDescent="0.25">
      <c r="A67" s="1">
        <v>1</v>
      </c>
      <c r="B67" s="54">
        <v>11</v>
      </c>
      <c r="C67" s="59" t="s">
        <v>575</v>
      </c>
      <c r="D67" s="50" t="s">
        <v>576</v>
      </c>
      <c r="E67" s="68" t="str">
        <f>F66</f>
        <v>PI</v>
      </c>
      <c r="F67" s="68" t="s">
        <v>128</v>
      </c>
      <c r="G67" s="89">
        <v>9</v>
      </c>
      <c r="H67" s="89">
        <v>4</v>
      </c>
      <c r="I67" s="63">
        <v>273.76900000000001</v>
      </c>
      <c r="J67" s="63">
        <v>270.77300000000002</v>
      </c>
      <c r="K67" s="63">
        <v>272.61900000000003</v>
      </c>
      <c r="L67" s="63">
        <v>269.62299999999999</v>
      </c>
      <c r="M67" s="87">
        <v>72.02</v>
      </c>
      <c r="N67" s="52">
        <v>150</v>
      </c>
      <c r="O67" s="140">
        <f t="shared" si="12"/>
        <v>1.1499999999999773</v>
      </c>
      <c r="P67" s="52">
        <f t="shared" si="0"/>
        <v>1.1500000000000057</v>
      </c>
      <c r="Q67" s="51">
        <f t="shared" si="1"/>
        <v>0.75</v>
      </c>
      <c r="R67" s="51">
        <f t="shared" si="13"/>
        <v>17.63319675</v>
      </c>
      <c r="S67" s="51">
        <f t="shared" si="2"/>
        <v>62.117250000000311</v>
      </c>
      <c r="T67" s="51">
        <f t="shared" si="3"/>
        <v>0</v>
      </c>
      <c r="U67" s="51">
        <f t="shared" si="4"/>
        <v>0</v>
      </c>
      <c r="V67" s="51">
        <f t="shared" si="5"/>
        <v>0</v>
      </c>
      <c r="W67" s="51">
        <f t="shared" si="6"/>
        <v>60.845196750000312</v>
      </c>
      <c r="X67" s="55">
        <f t="shared" si="14"/>
        <v>0</v>
      </c>
      <c r="Y67" s="55">
        <f t="shared" si="15"/>
        <v>0</v>
      </c>
      <c r="Z67" s="55">
        <f t="shared" si="16"/>
        <v>0</v>
      </c>
      <c r="AA67" s="51">
        <f t="shared" si="7"/>
        <v>90.024999999999991</v>
      </c>
      <c r="AB67" s="56" t="s">
        <v>226</v>
      </c>
      <c r="AC67" s="51">
        <f t="shared" si="8"/>
        <v>3.601</v>
      </c>
      <c r="AD67" s="53">
        <f t="shared" si="9"/>
        <v>1</v>
      </c>
      <c r="AE67" s="53">
        <f t="shared" si="10"/>
        <v>0</v>
      </c>
      <c r="AF67" s="53">
        <f t="shared" si="11"/>
        <v>0</v>
      </c>
    </row>
    <row r="68" spans="1:33" ht="15" x14ac:dyDescent="0.25">
      <c r="A68" s="1">
        <v>1</v>
      </c>
      <c r="B68" s="54">
        <v>11</v>
      </c>
      <c r="C68" s="59" t="s">
        <v>565</v>
      </c>
      <c r="D68" s="50" t="s">
        <v>510</v>
      </c>
      <c r="E68" s="68" t="str">
        <f t="shared" ref="E68:E70" si="17">F67</f>
        <v>PI</v>
      </c>
      <c r="F68" s="68" t="s">
        <v>128</v>
      </c>
      <c r="G68" s="89">
        <v>3</v>
      </c>
      <c r="H68" s="89">
        <v>4</v>
      </c>
      <c r="I68" s="63">
        <v>272.19099999999997</v>
      </c>
      <c r="J68" s="63">
        <v>270.77300000000002</v>
      </c>
      <c r="K68" s="63">
        <v>271.041</v>
      </c>
      <c r="L68" s="63">
        <v>269.62299999999999</v>
      </c>
      <c r="M68" s="87">
        <v>58.16</v>
      </c>
      <c r="N68" s="52">
        <v>150</v>
      </c>
      <c r="O68" s="140">
        <f t="shared" si="12"/>
        <v>1.1499999999999773</v>
      </c>
      <c r="P68" s="52">
        <f t="shared" si="0"/>
        <v>1.1500000000000057</v>
      </c>
      <c r="Q68" s="51">
        <f t="shared" si="1"/>
        <v>0.75</v>
      </c>
      <c r="R68" s="51">
        <f t="shared" si="13"/>
        <v>14.239749</v>
      </c>
      <c r="S68" s="51">
        <f t="shared" si="2"/>
        <v>50.163000000000245</v>
      </c>
      <c r="T68" s="51">
        <f t="shared" si="3"/>
        <v>0</v>
      </c>
      <c r="U68" s="51">
        <f t="shared" si="4"/>
        <v>0</v>
      </c>
      <c r="V68" s="51">
        <f t="shared" si="5"/>
        <v>0</v>
      </c>
      <c r="W68" s="51">
        <f t="shared" si="6"/>
        <v>49.135749000000246</v>
      </c>
      <c r="X68" s="55">
        <f t="shared" si="14"/>
        <v>0</v>
      </c>
      <c r="Y68" s="55">
        <f t="shared" si="15"/>
        <v>0</v>
      </c>
      <c r="Z68" s="55">
        <f t="shared" si="16"/>
        <v>0</v>
      </c>
      <c r="AA68" s="51">
        <f t="shared" si="7"/>
        <v>72.699999999999989</v>
      </c>
      <c r="AB68" s="56" t="s">
        <v>226</v>
      </c>
      <c r="AC68" s="51">
        <f t="shared" si="8"/>
        <v>2.9079999999999999</v>
      </c>
      <c r="AD68" s="53">
        <f t="shared" si="9"/>
        <v>1</v>
      </c>
      <c r="AE68" s="53">
        <f t="shared" si="10"/>
        <v>0</v>
      </c>
      <c r="AF68" s="53">
        <f t="shared" si="11"/>
        <v>0</v>
      </c>
    </row>
    <row r="69" spans="1:33" ht="15" x14ac:dyDescent="0.25">
      <c r="A69" s="1">
        <v>1</v>
      </c>
      <c r="B69" s="54">
        <v>11</v>
      </c>
      <c r="C69" s="59" t="s">
        <v>565</v>
      </c>
      <c r="D69" s="50" t="s">
        <v>517</v>
      </c>
      <c r="E69" s="68" t="str">
        <f t="shared" si="17"/>
        <v>PI</v>
      </c>
      <c r="F69" s="68" t="s">
        <v>128</v>
      </c>
      <c r="G69" s="89">
        <v>4</v>
      </c>
      <c r="H69" s="89">
        <v>5</v>
      </c>
      <c r="I69" s="63">
        <v>270.77300000000002</v>
      </c>
      <c r="J69" s="63">
        <v>269.048</v>
      </c>
      <c r="K69" s="63">
        <v>269.62299999999999</v>
      </c>
      <c r="L69" s="63">
        <v>267.89800000000002</v>
      </c>
      <c r="M69" s="87">
        <v>66.209999999999994</v>
      </c>
      <c r="N69" s="52">
        <v>150</v>
      </c>
      <c r="O69" s="140">
        <f t="shared" si="12"/>
        <v>1.1500000000000341</v>
      </c>
      <c r="P69" s="52">
        <f t="shared" si="0"/>
        <v>1.1500000000000057</v>
      </c>
      <c r="Q69" s="51">
        <f t="shared" si="1"/>
        <v>0.75</v>
      </c>
      <c r="R69" s="51">
        <f t="shared" si="13"/>
        <v>16.210690874999997</v>
      </c>
      <c r="S69" s="51">
        <f t="shared" si="2"/>
        <v>57.106125000000283</v>
      </c>
      <c r="T69" s="51">
        <f t="shared" si="3"/>
        <v>0</v>
      </c>
      <c r="U69" s="51">
        <f t="shared" si="4"/>
        <v>0</v>
      </c>
      <c r="V69" s="51">
        <f t="shared" si="5"/>
        <v>0</v>
      </c>
      <c r="W69" s="51">
        <f t="shared" si="6"/>
        <v>55.936690875000281</v>
      </c>
      <c r="X69" s="55">
        <f t="shared" si="14"/>
        <v>0</v>
      </c>
      <c r="Y69" s="55">
        <f t="shared" si="15"/>
        <v>0</v>
      </c>
      <c r="Z69" s="55">
        <f t="shared" si="16"/>
        <v>0</v>
      </c>
      <c r="AA69" s="51">
        <f t="shared" si="7"/>
        <v>82.762499999999989</v>
      </c>
      <c r="AB69" s="56" t="s">
        <v>226</v>
      </c>
      <c r="AC69" s="51">
        <f t="shared" si="8"/>
        <v>3.3104999999999998</v>
      </c>
      <c r="AD69" s="53">
        <f t="shared" si="9"/>
        <v>1</v>
      </c>
      <c r="AE69" s="53">
        <f t="shared" si="10"/>
        <v>0</v>
      </c>
      <c r="AF69" s="53">
        <f t="shared" si="11"/>
        <v>0</v>
      </c>
    </row>
    <row r="70" spans="1:33" ht="15" x14ac:dyDescent="0.25">
      <c r="A70" s="1">
        <v>1</v>
      </c>
      <c r="B70" s="54">
        <v>11</v>
      </c>
      <c r="C70" s="59" t="s">
        <v>577</v>
      </c>
      <c r="D70" s="50" t="s">
        <v>519</v>
      </c>
      <c r="E70" s="68" t="str">
        <f t="shared" si="17"/>
        <v>PI</v>
      </c>
      <c r="F70" s="68" t="s">
        <v>21</v>
      </c>
      <c r="G70" s="89">
        <v>5</v>
      </c>
      <c r="H70" s="89">
        <v>8</v>
      </c>
      <c r="I70" s="63">
        <v>269.048</v>
      </c>
      <c r="J70" s="86">
        <v>266.24</v>
      </c>
      <c r="K70" s="63">
        <v>267.89800000000002</v>
      </c>
      <c r="L70" s="86">
        <v>265.08999999999997</v>
      </c>
      <c r="M70" s="88">
        <v>47</v>
      </c>
      <c r="N70" s="52">
        <v>150</v>
      </c>
      <c r="O70" s="140">
        <f t="shared" si="12"/>
        <v>1.2499999999999774</v>
      </c>
      <c r="P70" s="52">
        <f t="shared" si="0"/>
        <v>1.2500000000000058</v>
      </c>
      <c r="Q70" s="51">
        <f t="shared" si="1"/>
        <v>0.75</v>
      </c>
      <c r="R70" s="51">
        <f t="shared" si="13"/>
        <v>11.507362499999999</v>
      </c>
      <c r="S70" s="51">
        <f t="shared" si="2"/>
        <v>44.062500000000206</v>
      </c>
      <c r="T70" s="51">
        <f t="shared" si="3"/>
        <v>0</v>
      </c>
      <c r="U70" s="51">
        <f t="shared" si="4"/>
        <v>0</v>
      </c>
      <c r="V70" s="51">
        <f t="shared" si="5"/>
        <v>0</v>
      </c>
      <c r="W70" s="51">
        <f t="shared" si="6"/>
        <v>43.232362500000207</v>
      </c>
      <c r="X70" s="55">
        <f t="shared" si="14"/>
        <v>117.50000000000054</v>
      </c>
      <c r="Y70" s="55">
        <f t="shared" si="15"/>
        <v>0</v>
      </c>
      <c r="Z70" s="55">
        <f t="shared" si="16"/>
        <v>0</v>
      </c>
      <c r="AA70" s="51">
        <f t="shared" si="7"/>
        <v>58.75</v>
      </c>
      <c r="AB70" s="56" t="s">
        <v>129</v>
      </c>
      <c r="AC70" s="51">
        <f t="shared" si="8"/>
        <v>2.35</v>
      </c>
      <c r="AD70" s="53">
        <f t="shared" si="9"/>
        <v>1</v>
      </c>
      <c r="AE70" s="53">
        <f t="shared" si="10"/>
        <v>0</v>
      </c>
      <c r="AF70" s="53">
        <f t="shared" si="11"/>
        <v>0</v>
      </c>
    </row>
    <row r="71" spans="1:33" s="6" customFormat="1" x14ac:dyDescent="0.2">
      <c r="A71" s="1">
        <v>1</v>
      </c>
      <c r="B71" s="61"/>
      <c r="C71" s="15" t="s">
        <v>506</v>
      </c>
      <c r="D71" s="91"/>
      <c r="E71" s="69"/>
      <c r="F71" s="69"/>
      <c r="G71" s="69"/>
      <c r="H71" s="69"/>
      <c r="I71" s="96"/>
      <c r="J71" s="96"/>
      <c r="K71" s="96"/>
      <c r="L71" s="64"/>
      <c r="M71" s="92">
        <f>SUM(M11:M70)</f>
        <v>3434.33</v>
      </c>
      <c r="N71" s="92"/>
      <c r="O71" s="92"/>
      <c r="P71" s="92"/>
      <c r="Q71" s="92"/>
      <c r="R71" s="92">
        <f t="shared" ref="R71:AF71" si="18">SUM(R11:R70)</f>
        <v>875.78032137499997</v>
      </c>
      <c r="S71" s="92">
        <f t="shared" si="18"/>
        <v>3562.4780850000093</v>
      </c>
      <c r="T71" s="92">
        <f t="shared" si="18"/>
        <v>212.11715349999778</v>
      </c>
      <c r="U71" s="92">
        <f t="shared" si="18"/>
        <v>0</v>
      </c>
      <c r="V71" s="92">
        <f t="shared" si="18"/>
        <v>0</v>
      </c>
      <c r="W71" s="92">
        <f t="shared" si="18"/>
        <v>3713.9363848750095</v>
      </c>
      <c r="X71" s="92">
        <f t="shared" si="18"/>
        <v>3309.8193500000043</v>
      </c>
      <c r="Y71" s="92">
        <f t="shared" si="18"/>
        <v>3080.1434999999951</v>
      </c>
      <c r="Z71" s="92">
        <f t="shared" si="18"/>
        <v>0</v>
      </c>
      <c r="AA71" s="92">
        <f t="shared" si="18"/>
        <v>4392.7055</v>
      </c>
      <c r="AB71" s="92">
        <f t="shared" si="18"/>
        <v>0</v>
      </c>
      <c r="AC71" s="92">
        <f t="shared" si="18"/>
        <v>171.7165</v>
      </c>
      <c r="AD71" s="92">
        <f t="shared" si="18"/>
        <v>44</v>
      </c>
      <c r="AE71" s="92">
        <f t="shared" si="18"/>
        <v>0</v>
      </c>
      <c r="AF71" s="92">
        <f t="shared" si="18"/>
        <v>15</v>
      </c>
    </row>
    <row r="72" spans="1:33" x14ac:dyDescent="0.2">
      <c r="A72" s="46"/>
      <c r="C72" s="16"/>
      <c r="L72" s="102"/>
      <c r="M72" s="17"/>
      <c r="N72" s="17"/>
      <c r="O72" s="17"/>
      <c r="P72" s="133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</row>
    <row r="73" spans="1:33" x14ac:dyDescent="0.2">
      <c r="A73" s="46"/>
      <c r="B73" s="18"/>
      <c r="C73" s="19" t="s">
        <v>117</v>
      </c>
      <c r="D73" s="20"/>
      <c r="E73" s="20"/>
      <c r="F73" s="20"/>
      <c r="G73" s="21"/>
      <c r="H73" s="21"/>
      <c r="I73" s="97"/>
      <c r="J73" s="97"/>
      <c r="K73" s="103"/>
      <c r="L73" s="104"/>
      <c r="M73" s="113">
        <f>M71</f>
        <v>3434.33</v>
      </c>
      <c r="N73" s="114"/>
      <c r="O73" s="115"/>
      <c r="P73" s="134"/>
      <c r="Q73" s="116"/>
      <c r="R73" s="113">
        <f>R71</f>
        <v>875.78032137499997</v>
      </c>
      <c r="S73" s="113">
        <f t="shared" ref="S73:AF73" si="19">S71</f>
        <v>3562.4780850000093</v>
      </c>
      <c r="T73" s="113">
        <f t="shared" si="19"/>
        <v>212.11715349999778</v>
      </c>
      <c r="U73" s="113">
        <f t="shared" si="19"/>
        <v>0</v>
      </c>
      <c r="V73" s="113">
        <f t="shared" si="19"/>
        <v>0</v>
      </c>
      <c r="W73" s="113">
        <f t="shared" si="19"/>
        <v>3713.9363848750095</v>
      </c>
      <c r="X73" s="113">
        <f t="shared" si="19"/>
        <v>3309.8193500000043</v>
      </c>
      <c r="Y73" s="113">
        <f t="shared" si="19"/>
        <v>3080.1434999999951</v>
      </c>
      <c r="Z73" s="113">
        <f t="shared" si="19"/>
        <v>0</v>
      </c>
      <c r="AA73" s="113">
        <f t="shared" si="19"/>
        <v>4392.7055</v>
      </c>
      <c r="AB73" s="113">
        <f t="shared" si="19"/>
        <v>0</v>
      </c>
      <c r="AC73" s="113">
        <f t="shared" si="19"/>
        <v>171.7165</v>
      </c>
      <c r="AD73" s="113">
        <f t="shared" si="19"/>
        <v>44</v>
      </c>
      <c r="AE73" s="113">
        <f t="shared" si="19"/>
        <v>0</v>
      </c>
      <c r="AF73" s="113">
        <f t="shared" si="19"/>
        <v>15</v>
      </c>
    </row>
    <row r="74" spans="1:33" x14ac:dyDescent="0.2">
      <c r="A74" s="1"/>
      <c r="M74" s="22"/>
      <c r="N74" s="43"/>
      <c r="P74" s="135"/>
      <c r="AC74" s="62"/>
      <c r="AD74" s="43"/>
      <c r="AG74" s="22"/>
    </row>
    <row r="75" spans="1:33" ht="24.75" customHeight="1" x14ac:dyDescent="0.2">
      <c r="A75" s="1"/>
      <c r="B75" s="24" t="s">
        <v>42</v>
      </c>
      <c r="C75" s="25"/>
      <c r="D75" s="25"/>
      <c r="E75" s="25"/>
      <c r="F75" s="25"/>
      <c r="G75" s="26"/>
      <c r="H75" s="26"/>
      <c r="I75" s="98"/>
      <c r="J75" s="98"/>
      <c r="K75" s="98"/>
      <c r="L75" s="98"/>
      <c r="M75" s="25"/>
      <c r="N75" s="25"/>
      <c r="O75" s="25"/>
      <c r="P75" s="136"/>
      <c r="Q75" s="25"/>
      <c r="R75" s="58"/>
      <c r="S75" s="25"/>
      <c r="T75" s="25"/>
      <c r="U75" s="25"/>
      <c r="V75" s="25"/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65"/>
    </row>
    <row r="76" spans="1:33" ht="12.75" customHeight="1" x14ac:dyDescent="0.2">
      <c r="A76" s="1"/>
      <c r="AG76" s="65"/>
    </row>
    <row r="77" spans="1:33" ht="12.75" customHeight="1" x14ac:dyDescent="0.2">
      <c r="A77" s="1"/>
      <c r="B77" s="169" t="s">
        <v>43</v>
      </c>
      <c r="C77" s="169"/>
      <c r="D77" s="169" t="s">
        <v>44</v>
      </c>
      <c r="E77" s="169"/>
      <c r="F77" s="67" t="s">
        <v>45</v>
      </c>
      <c r="G77" s="27" t="s">
        <v>494</v>
      </c>
      <c r="I77" s="170" t="s">
        <v>46</v>
      </c>
      <c r="J77" s="170"/>
      <c r="K77" s="170"/>
      <c r="M77" s="171" t="s">
        <v>47</v>
      </c>
      <c r="N77" s="171"/>
      <c r="O77" s="171"/>
      <c r="Q77" s="172" t="s">
        <v>48</v>
      </c>
      <c r="R77" s="28" t="s">
        <v>49</v>
      </c>
      <c r="S77" s="28" t="s">
        <v>50</v>
      </c>
      <c r="T77" s="28" t="s">
        <v>51</v>
      </c>
      <c r="U77" s="28" t="s">
        <v>52</v>
      </c>
      <c r="X77" s="174" t="s">
        <v>53</v>
      </c>
      <c r="Y77" s="175"/>
      <c r="Z77" s="175"/>
      <c r="AA77" s="176"/>
      <c r="AC77" s="166" t="s">
        <v>41</v>
      </c>
      <c r="AD77" s="167"/>
      <c r="AE77" s="168" t="s">
        <v>39</v>
      </c>
      <c r="AF77" s="168"/>
    </row>
    <row r="78" spans="1:33" ht="12.75" customHeight="1" x14ac:dyDescent="0.25">
      <c r="A78" s="1"/>
      <c r="B78" s="158" t="s">
        <v>116</v>
      </c>
      <c r="C78" s="159"/>
      <c r="D78" s="173">
        <f>(J79+J80+J81+J83)*1.3</f>
        <v>1287.7222752875</v>
      </c>
      <c r="E78" s="173"/>
      <c r="F78" s="73" t="s">
        <v>31</v>
      </c>
      <c r="G78" s="117">
        <v>1.3</v>
      </c>
      <c r="I78" s="99" t="s">
        <v>54</v>
      </c>
      <c r="J78" s="48">
        <f>W73</f>
        <v>3713.9363848750095</v>
      </c>
      <c r="K78" s="71">
        <v>1</v>
      </c>
      <c r="M78" s="29" t="s">
        <v>55</v>
      </c>
      <c r="N78" s="30" t="s">
        <v>56</v>
      </c>
      <c r="O78" s="30" t="s">
        <v>57</v>
      </c>
      <c r="Q78" s="172"/>
      <c r="R78" s="74">
        <f>100%-S78-T78-U78</f>
        <v>1</v>
      </c>
      <c r="S78" s="75">
        <v>0</v>
      </c>
      <c r="T78" s="75">
        <v>0</v>
      </c>
      <c r="U78" s="75">
        <v>0</v>
      </c>
      <c r="X78" s="31" t="s">
        <v>54</v>
      </c>
      <c r="Y78" s="48">
        <f>AA73</f>
        <v>4392.7055</v>
      </c>
      <c r="Z78" s="76"/>
      <c r="AA78" s="71">
        <v>1</v>
      </c>
      <c r="AC78" s="32">
        <v>150</v>
      </c>
      <c r="AD78" s="33">
        <f>AF73</f>
        <v>15</v>
      </c>
      <c r="AE78" s="66" t="s">
        <v>58</v>
      </c>
      <c r="AF78" s="66" t="s">
        <v>59</v>
      </c>
    </row>
    <row r="79" spans="1:33" ht="12.75" customHeight="1" x14ac:dyDescent="0.25">
      <c r="A79" s="1"/>
      <c r="B79" s="158" t="s">
        <v>60</v>
      </c>
      <c r="C79" s="159"/>
      <c r="D79" s="154">
        <f>D78*7.7</f>
        <v>9915.46151971375</v>
      </c>
      <c r="E79" s="154"/>
      <c r="F79" s="77" t="s">
        <v>61</v>
      </c>
      <c r="G79" s="118">
        <v>7.7</v>
      </c>
      <c r="H79" s="43"/>
      <c r="I79" s="100" t="s">
        <v>498</v>
      </c>
      <c r="J79" s="47"/>
      <c r="K79" s="72">
        <f>IF(J78&gt;0,J79/J78,0)</f>
        <v>0</v>
      </c>
      <c r="M79" s="36">
        <v>100</v>
      </c>
      <c r="N79" s="106">
        <f t="shared" ref="N79:N89" si="20">SUMIF($N$11:$N$71,M79,$M$11:$M$71)</f>
        <v>0</v>
      </c>
      <c r="O79" s="49">
        <f>(((3.14*(M79/1000)^2)/4)*N79)</f>
        <v>0</v>
      </c>
      <c r="P79" s="138">
        <v>0.1</v>
      </c>
      <c r="Q79" s="37" t="s">
        <v>62</v>
      </c>
      <c r="R79" s="49">
        <f>ROUND(S73*R78*P79,2)</f>
        <v>356.25</v>
      </c>
      <c r="S79" s="38">
        <f>ROUND(S73*S78*10%,2)</f>
        <v>0</v>
      </c>
      <c r="T79" s="38">
        <f>ROUND(S73*T78*10%,2)</f>
        <v>0</v>
      </c>
      <c r="U79" s="38">
        <f>ROUND(S73*U78*10%,2)</f>
        <v>0</v>
      </c>
      <c r="X79" s="35" t="s">
        <v>63</v>
      </c>
      <c r="Y79" s="47">
        <f>SUMIF($AB$11:$AB$71,X79,$AA$11:$AA$71)</f>
        <v>304.9735</v>
      </c>
      <c r="Z79" s="78"/>
      <c r="AA79" s="72">
        <f>Y79/$Y$78</f>
        <v>6.9427258440157208E-2</v>
      </c>
      <c r="AC79" s="179" t="s">
        <v>64</v>
      </c>
      <c r="AD79" s="180"/>
      <c r="AE79" s="39">
        <v>1.2</v>
      </c>
      <c r="AF79" s="79">
        <f ca="1">SUMIF($O$10:$O$73,"&lt;=1,2",$AD$10:$AD$71)</f>
        <v>21</v>
      </c>
    </row>
    <row r="80" spans="1:33" ht="12.75" customHeight="1" x14ac:dyDescent="0.25">
      <c r="A80" s="1"/>
      <c r="B80" s="158" t="s">
        <v>65</v>
      </c>
      <c r="C80" s="159"/>
      <c r="D80" s="154">
        <f>D78</f>
        <v>1287.7222752875</v>
      </c>
      <c r="E80" s="154"/>
      <c r="F80" s="73" t="s">
        <v>31</v>
      </c>
      <c r="G80" s="118"/>
      <c r="H80" s="70"/>
      <c r="I80" s="100" t="s">
        <v>66</v>
      </c>
      <c r="J80" s="47">
        <f>Y80*0.15</f>
        <v>114.77527500000001</v>
      </c>
      <c r="K80" s="72">
        <f>IF(J78&gt;0,J80/J78,0)</f>
        <v>3.0903942099660575E-2</v>
      </c>
      <c r="M80" s="36">
        <v>150</v>
      </c>
      <c r="N80" s="47">
        <f t="shared" si="20"/>
        <v>3434.33</v>
      </c>
      <c r="O80" s="49">
        <f t="shared" ref="O80:O85" si="21">(((3.14*(M80/1000)^2)/4)*N80)</f>
        <v>60.658853624999999</v>
      </c>
      <c r="P80" s="138">
        <f>100%-P79</f>
        <v>0.9</v>
      </c>
      <c r="Q80" s="40" t="s">
        <v>67</v>
      </c>
      <c r="R80" s="49">
        <f>ROUND(S73*R78*P80,2)</f>
        <v>3206.23</v>
      </c>
      <c r="S80" s="38">
        <f>ROUND(S73*S78*90%,2)</f>
        <v>0</v>
      </c>
      <c r="T80" s="38">
        <f>ROUND(S73*T78*90%,2)</f>
        <v>0</v>
      </c>
      <c r="U80" s="38">
        <f>ROUND(S73*U78*90%,2)</f>
        <v>0</v>
      </c>
      <c r="X80" s="35" t="s">
        <v>68</v>
      </c>
      <c r="Y80" s="47">
        <f>SUMIF($AB$11:$AB$71,X80,$AA$11:$AA$71)</f>
        <v>765.16850000000011</v>
      </c>
      <c r="Z80" s="78"/>
      <c r="AA80" s="72">
        <f>Y80/$Y$78</f>
        <v>0.17419071230702812</v>
      </c>
      <c r="AC80" s="32"/>
      <c r="AD80" s="33">
        <f>AE73</f>
        <v>0</v>
      </c>
      <c r="AE80" s="39">
        <v>2</v>
      </c>
      <c r="AF80" s="79">
        <f ca="1">SUMIF($O$10:$O$73,"&lt;=2,00",$AD$10:$AD$71)-AF79</f>
        <v>22</v>
      </c>
    </row>
    <row r="81" spans="1:32" ht="12.75" customHeight="1" x14ac:dyDescent="0.25">
      <c r="A81" s="1"/>
      <c r="B81" s="160" t="s">
        <v>69</v>
      </c>
      <c r="C81" s="161"/>
      <c r="D81" s="154">
        <f>ROUND(Y80*G81,2)</f>
        <v>0</v>
      </c>
      <c r="E81" s="154"/>
      <c r="F81" s="77" t="s">
        <v>31</v>
      </c>
      <c r="G81" s="118">
        <v>0</v>
      </c>
      <c r="H81" s="70"/>
      <c r="I81" s="100" t="s">
        <v>70</v>
      </c>
      <c r="J81" s="47">
        <f>R73</f>
        <v>875.78032137499997</v>
      </c>
      <c r="K81" s="72">
        <f>IF(J78&gt;0,J81/J78,0)</f>
        <v>0.23580918750832988</v>
      </c>
      <c r="M81" s="36">
        <v>200</v>
      </c>
      <c r="N81" s="47">
        <f t="shared" si="20"/>
        <v>0</v>
      </c>
      <c r="O81" s="49">
        <f t="shared" si="21"/>
        <v>0</v>
      </c>
      <c r="Q81" s="41" t="s">
        <v>71</v>
      </c>
      <c r="R81" s="49">
        <f>ROUND(T73*R78,2)</f>
        <v>212.12</v>
      </c>
      <c r="S81" s="38">
        <f>ROUND(T73*S78*90%,2)</f>
        <v>0</v>
      </c>
      <c r="T81" s="38">
        <f>ROUND(T73*T78*90%,2)</f>
        <v>0</v>
      </c>
      <c r="U81" s="38">
        <f>ROUND(T73*U78*90%,2)</f>
        <v>0</v>
      </c>
      <c r="X81" s="35" t="s">
        <v>72</v>
      </c>
      <c r="Y81" s="47">
        <f>SUMIF($AB$11:$AB$71,X81,$AA$11:$AA$71)</f>
        <v>3322.5635000000002</v>
      </c>
      <c r="Z81" s="78"/>
      <c r="AA81" s="72">
        <f>Y81/$Y$78</f>
        <v>0.75638202925281472</v>
      </c>
      <c r="AE81" s="39">
        <v>2.6</v>
      </c>
      <c r="AF81" s="79">
        <f ca="1">SUMIF($O$10:$O$73,"&lt;=2,60",$AD$10:$AD$71)-SUM($AF79:AF$80)</f>
        <v>1</v>
      </c>
    </row>
    <row r="82" spans="1:32" ht="12.75" customHeight="1" x14ac:dyDescent="0.25">
      <c r="A82" s="1"/>
      <c r="B82" s="160" t="s">
        <v>73</v>
      </c>
      <c r="C82" s="161"/>
      <c r="D82" s="154">
        <f>ROUND(Y80*G82,2)</f>
        <v>0</v>
      </c>
      <c r="E82" s="154"/>
      <c r="F82" s="77" t="s">
        <v>36</v>
      </c>
      <c r="G82" s="118">
        <v>0</v>
      </c>
      <c r="I82" s="100" t="s">
        <v>10</v>
      </c>
      <c r="J82" s="47">
        <f>J78-J79-J80-J81-J83-J84</f>
        <v>2723.3807885000097</v>
      </c>
      <c r="K82" s="72">
        <f>IF(J78&gt;0,J82/J78,0)</f>
        <v>0.73328687039200957</v>
      </c>
      <c r="M82" s="36">
        <v>250</v>
      </c>
      <c r="N82" s="47">
        <f t="shared" si="20"/>
        <v>0</v>
      </c>
      <c r="O82" s="49">
        <f t="shared" si="21"/>
        <v>0</v>
      </c>
      <c r="Q82" s="41" t="s">
        <v>74</v>
      </c>
      <c r="R82" s="49">
        <f>ROUND(U73*R78,2)</f>
        <v>0</v>
      </c>
      <c r="S82" s="38">
        <f>ROUND(U73*S78*90%,2)</f>
        <v>0</v>
      </c>
      <c r="T82" s="38">
        <f>ROUND(U73*T78*90%,2)</f>
        <v>0</v>
      </c>
      <c r="U82" s="38">
        <f>ROUND(U73*U78*90%,2)</f>
        <v>0</v>
      </c>
      <c r="Z82" s="43"/>
      <c r="AE82" s="39">
        <v>3.2</v>
      </c>
      <c r="AF82" s="79">
        <f ca="1">SUMIF($O$10:$O$73,"&lt;=3,20",$AD$10:$AD$71)-SUM($AF79:AF$81)</f>
        <v>0</v>
      </c>
    </row>
    <row r="83" spans="1:32" ht="12.75" customHeight="1" x14ac:dyDescent="0.25">
      <c r="A83" s="1"/>
      <c r="B83" s="160" t="s">
        <v>75</v>
      </c>
      <c r="C83" s="161"/>
      <c r="D83" s="162">
        <f>Y80*0.05*2.4</f>
        <v>91.82022000000002</v>
      </c>
      <c r="E83" s="163"/>
      <c r="F83" s="77" t="s">
        <v>76</v>
      </c>
      <c r="G83" s="118">
        <v>2.4</v>
      </c>
      <c r="I83" s="100" t="s">
        <v>77</v>
      </c>
      <c r="J83" s="47">
        <f>ROUND(J78*K83,2)</f>
        <v>0</v>
      </c>
      <c r="K83" s="72">
        <v>0</v>
      </c>
      <c r="M83" s="36">
        <v>300</v>
      </c>
      <c r="N83" s="47">
        <f t="shared" si="20"/>
        <v>0</v>
      </c>
      <c r="O83" s="49">
        <f t="shared" si="21"/>
        <v>0</v>
      </c>
      <c r="Q83" s="41" t="s">
        <v>78</v>
      </c>
      <c r="R83" s="49">
        <f>ROUND(V73*R78,2)</f>
        <v>0</v>
      </c>
      <c r="S83" s="38">
        <f>ROUND(V73*S78*90%,2)</f>
        <v>0</v>
      </c>
      <c r="T83" s="38">
        <f>ROUND(V73*T78*90%,2)</f>
        <v>0</v>
      </c>
      <c r="U83" s="38">
        <f>ROUND(V73*U78*90%,2)</f>
        <v>0</v>
      </c>
      <c r="AE83" s="39">
        <v>3.8</v>
      </c>
      <c r="AF83" s="79">
        <f ca="1">SUMIF($O$10:$O$73,"&lt;=3,80",$AD$10:$AD$71)-SUM($AF79:AF$82)</f>
        <v>0</v>
      </c>
    </row>
    <row r="84" spans="1:32" ht="12.75" customHeight="1" x14ac:dyDescent="0.25">
      <c r="A84" s="1"/>
      <c r="B84" s="160" t="s">
        <v>79</v>
      </c>
      <c r="C84" s="161"/>
      <c r="D84" s="162">
        <f>ROUND(Y80*G84,2)</f>
        <v>76.52</v>
      </c>
      <c r="E84" s="163"/>
      <c r="F84" s="77" t="s">
        <v>31</v>
      </c>
      <c r="G84" s="118">
        <v>0.1</v>
      </c>
      <c r="I84" s="100" t="s">
        <v>80</v>
      </c>
      <c r="J84" s="47"/>
      <c r="K84" s="72">
        <f>IF(J84&gt;0,J84/#REF!,0)</f>
        <v>0</v>
      </c>
      <c r="M84" s="36">
        <v>350</v>
      </c>
      <c r="N84" s="47">
        <f t="shared" si="20"/>
        <v>0</v>
      </c>
      <c r="O84" s="49">
        <f t="shared" si="21"/>
        <v>0</v>
      </c>
      <c r="R84" s="43"/>
      <c r="X84" s="174" t="s">
        <v>81</v>
      </c>
      <c r="Y84" s="175"/>
      <c r="Z84" s="175"/>
      <c r="AA84" s="176"/>
      <c r="AE84" s="39">
        <v>4.4000000000000004</v>
      </c>
      <c r="AF84" s="79">
        <f ca="1">SUMIF($O$10:$O$73,"&lt;=4,40",$AD$10:$AD$71)-SUM($AF79:AF$83)</f>
        <v>0</v>
      </c>
    </row>
    <row r="85" spans="1:32" ht="12.75" customHeight="1" x14ac:dyDescent="0.25">
      <c r="A85" s="1"/>
      <c r="B85" s="160" t="s">
        <v>82</v>
      </c>
      <c r="C85" s="161"/>
      <c r="D85" s="162">
        <f>M73</f>
        <v>3434.33</v>
      </c>
      <c r="E85" s="163"/>
      <c r="F85" s="77" t="s">
        <v>83</v>
      </c>
      <c r="G85" s="118"/>
      <c r="J85" s="139"/>
      <c r="M85" s="36">
        <v>400</v>
      </c>
      <c r="N85" s="47">
        <f t="shared" si="20"/>
        <v>0</v>
      </c>
      <c r="O85" s="49">
        <f t="shared" si="21"/>
        <v>0</v>
      </c>
      <c r="R85" s="43"/>
      <c r="X85" s="31" t="s">
        <v>54</v>
      </c>
      <c r="Y85" s="48">
        <f>Y73+Z73+X73</f>
        <v>6389.9628499999999</v>
      </c>
      <c r="Z85" s="76"/>
      <c r="AA85" s="71">
        <f>SUM(AA86:AA89)</f>
        <v>0.99999999999999989</v>
      </c>
      <c r="AE85" s="39">
        <v>5</v>
      </c>
      <c r="AF85" s="79">
        <f ca="1">SUMIF($O$10:$O$73,"&lt;=10",$AD$10:$AD$71)-SUM($AF79:AF$84)</f>
        <v>0</v>
      </c>
    </row>
    <row r="86" spans="1:32" ht="12.75" customHeight="1" x14ac:dyDescent="0.25">
      <c r="A86" s="1"/>
      <c r="B86" s="160" t="s">
        <v>84</v>
      </c>
      <c r="C86" s="161"/>
      <c r="D86" s="162">
        <f>M73</f>
        <v>3434.33</v>
      </c>
      <c r="E86" s="163"/>
      <c r="F86" s="77" t="s">
        <v>83</v>
      </c>
      <c r="G86" s="118"/>
      <c r="J86" s="101"/>
      <c r="M86" s="36">
        <v>450</v>
      </c>
      <c r="N86" s="47">
        <f t="shared" si="20"/>
        <v>0</v>
      </c>
      <c r="O86" s="49">
        <f>(((3.14*(M86/1000)^2)/4)*N86)</f>
        <v>0</v>
      </c>
      <c r="R86" s="43"/>
      <c r="X86" s="35" t="s">
        <v>85</v>
      </c>
      <c r="Y86" s="47">
        <f>Z73</f>
        <v>0</v>
      </c>
      <c r="Z86" s="78"/>
      <c r="AA86" s="72">
        <f>Y86/Y85</f>
        <v>0</v>
      </c>
      <c r="AB86" s="23"/>
      <c r="AC86" s="43"/>
      <c r="AE86" s="42"/>
      <c r="AF86" s="80"/>
    </row>
    <row r="87" spans="1:32" ht="12.75" customHeight="1" x14ac:dyDescent="0.25">
      <c r="A87" s="1"/>
      <c r="B87" s="160" t="s">
        <v>86</v>
      </c>
      <c r="C87" s="161"/>
      <c r="D87" s="162">
        <f>(M73/100)*0.88</f>
        <v>30.222103999999998</v>
      </c>
      <c r="E87" s="163"/>
      <c r="F87" s="77" t="s">
        <v>87</v>
      </c>
      <c r="G87" s="118"/>
      <c r="M87" s="36">
        <v>500</v>
      </c>
      <c r="N87" s="47">
        <f t="shared" si="20"/>
        <v>0</v>
      </c>
      <c r="O87" s="49">
        <f>(((3.14*(M87/1000)^2)/4)*N87)</f>
        <v>0</v>
      </c>
      <c r="R87" s="43"/>
      <c r="X87" s="35" t="s">
        <v>88</v>
      </c>
      <c r="Y87" s="47">
        <f>Y73</f>
        <v>3080.1434999999951</v>
      </c>
      <c r="Z87" s="78"/>
      <c r="AA87" s="72">
        <f>Y87/Y85</f>
        <v>0.48202838925737967</v>
      </c>
      <c r="AB87" s="23"/>
      <c r="AE87" s="42"/>
      <c r="AF87" s="80"/>
    </row>
    <row r="88" spans="1:32" ht="12.75" customHeight="1" x14ac:dyDescent="0.25">
      <c r="A88" s="1"/>
      <c r="B88" s="160" t="s">
        <v>89</v>
      </c>
      <c r="C88" s="161"/>
      <c r="D88" s="162">
        <f>M73*G88</f>
        <v>34.343299999999999</v>
      </c>
      <c r="E88" s="163"/>
      <c r="F88" s="77" t="s">
        <v>36</v>
      </c>
      <c r="G88" s="118">
        <v>0.01</v>
      </c>
      <c r="M88" s="36">
        <v>550</v>
      </c>
      <c r="N88" s="47">
        <f t="shared" si="20"/>
        <v>0</v>
      </c>
      <c r="O88" s="49">
        <f>(((3.14*(M88/1000)^2)/4)*N88)</f>
        <v>0</v>
      </c>
      <c r="X88" s="35" t="s">
        <v>90</v>
      </c>
      <c r="Y88" s="47">
        <f>X73</f>
        <v>3309.8193500000043</v>
      </c>
      <c r="Z88" s="78"/>
      <c r="AA88" s="72">
        <f>Y88/Y85</f>
        <v>0.51797161074262021</v>
      </c>
      <c r="AB88" s="23"/>
    </row>
    <row r="89" spans="1:32" ht="12.75" customHeight="1" x14ac:dyDescent="0.25">
      <c r="A89" s="1"/>
      <c r="B89" s="160" t="s">
        <v>91</v>
      </c>
      <c r="C89" s="161"/>
      <c r="D89" s="154">
        <f>M73*G89</f>
        <v>34.343299999999999</v>
      </c>
      <c r="E89" s="154"/>
      <c r="F89" s="77" t="s">
        <v>36</v>
      </c>
      <c r="G89" s="118">
        <v>0.01</v>
      </c>
      <c r="M89" s="36">
        <v>700</v>
      </c>
      <c r="N89" s="47">
        <f t="shared" si="20"/>
        <v>0</v>
      </c>
      <c r="O89" s="49">
        <f>(((3.14*(M89/1000)^2)/4)*N89)</f>
        <v>0</v>
      </c>
      <c r="X89" s="35" t="s">
        <v>92</v>
      </c>
      <c r="Y89" s="47">
        <f>SUMIF($Z$11:$Z$73,X89,$Y$11:$Y$73)</f>
        <v>0</v>
      </c>
      <c r="Z89" s="78"/>
      <c r="AA89" s="72">
        <v>0</v>
      </c>
      <c r="AB89" s="43"/>
    </row>
    <row r="90" spans="1:32" ht="12.75" customHeight="1" x14ac:dyDescent="0.25">
      <c r="A90" s="1"/>
      <c r="B90" s="160" t="s">
        <v>93</v>
      </c>
      <c r="C90" s="161"/>
      <c r="D90" s="154">
        <f>M73*G90</f>
        <v>206.0598</v>
      </c>
      <c r="E90" s="154"/>
      <c r="F90" s="77" t="s">
        <v>36</v>
      </c>
      <c r="G90" s="118">
        <v>0.06</v>
      </c>
      <c r="N90" s="17"/>
    </row>
    <row r="91" spans="1:32" ht="12.75" customHeight="1" x14ac:dyDescent="0.25">
      <c r="A91" s="1"/>
      <c r="B91" s="160" t="s">
        <v>94</v>
      </c>
      <c r="C91" s="161"/>
      <c r="D91" s="154">
        <f>Y81*0.1*G91</f>
        <v>431.93325500000009</v>
      </c>
      <c r="E91" s="154"/>
      <c r="F91" s="77" t="s">
        <v>31</v>
      </c>
      <c r="G91" s="118">
        <v>1.3</v>
      </c>
    </row>
    <row r="92" spans="1:32" ht="12.75" customHeight="1" x14ac:dyDescent="0.25">
      <c r="A92" s="1"/>
      <c r="B92" s="160" t="s">
        <v>95</v>
      </c>
      <c r="C92" s="161"/>
      <c r="D92" s="154"/>
      <c r="E92" s="154"/>
      <c r="F92" s="77" t="s">
        <v>61</v>
      </c>
      <c r="G92" s="118">
        <v>10</v>
      </c>
    </row>
    <row r="93" spans="1:32" ht="12.75" customHeight="1" x14ac:dyDescent="0.25">
      <c r="A93" s="1"/>
      <c r="B93" s="160" t="s">
        <v>96</v>
      </c>
      <c r="C93" s="161"/>
      <c r="D93" s="154">
        <f>ROUND(M73/G93,0)</f>
        <v>69</v>
      </c>
      <c r="E93" s="154"/>
      <c r="F93" s="77" t="s">
        <v>45</v>
      </c>
      <c r="G93" s="118">
        <v>50</v>
      </c>
      <c r="X93" s="143" t="s">
        <v>488</v>
      </c>
      <c r="Y93" s="144"/>
      <c r="Z93" s="144"/>
      <c r="AA93" s="145"/>
    </row>
    <row r="94" spans="1:32" ht="12.75" customHeight="1" x14ac:dyDescent="0.2">
      <c r="A94" s="1"/>
      <c r="B94" s="177" t="s">
        <v>97</v>
      </c>
      <c r="C94" s="178"/>
      <c r="D94" s="154"/>
      <c r="E94" s="154"/>
      <c r="F94" s="81"/>
      <c r="G94" s="118"/>
      <c r="X94" s="107" t="s">
        <v>486</v>
      </c>
      <c r="Y94" s="107" t="s">
        <v>487</v>
      </c>
      <c r="Z94" s="107" t="s">
        <v>57</v>
      </c>
      <c r="AA94" s="107" t="s">
        <v>499</v>
      </c>
    </row>
    <row r="95" spans="1:32" ht="12.75" customHeight="1" x14ac:dyDescent="0.25">
      <c r="A95" s="1"/>
      <c r="B95" s="160" t="s">
        <v>98</v>
      </c>
      <c r="C95" s="153"/>
      <c r="D95" s="154">
        <f>SUM($R$79:$R$83)*G95</f>
        <v>188.73000000000002</v>
      </c>
      <c r="E95" s="154"/>
      <c r="F95" s="77" t="s">
        <v>31</v>
      </c>
      <c r="G95" s="118">
        <v>0.05</v>
      </c>
      <c r="X95" s="108">
        <f>Y80</f>
        <v>765.16850000000011</v>
      </c>
      <c r="Y95" s="109">
        <v>7.0000000000000007E-2</v>
      </c>
      <c r="Z95" s="111">
        <f>X95*Y95</f>
        <v>53.561795000000011</v>
      </c>
      <c r="AA95" s="110">
        <f>Z95*7.7</f>
        <v>412.4258215000001</v>
      </c>
    </row>
    <row r="96" spans="1:32" ht="12.75" customHeight="1" x14ac:dyDescent="0.25">
      <c r="A96" s="1"/>
      <c r="B96" s="160" t="s">
        <v>10</v>
      </c>
      <c r="C96" s="153"/>
      <c r="D96" s="154">
        <f>D95*0.95</f>
        <v>179.29350000000002</v>
      </c>
      <c r="E96" s="154"/>
      <c r="F96" s="77" t="s">
        <v>31</v>
      </c>
      <c r="G96" s="118"/>
    </row>
    <row r="97" spans="1:26" ht="12.75" customHeight="1" x14ac:dyDescent="0.25">
      <c r="A97" s="1"/>
      <c r="B97" s="160" t="s">
        <v>99</v>
      </c>
      <c r="C97" s="153"/>
      <c r="D97" s="154">
        <f>$M$73*G97</f>
        <v>103.0299</v>
      </c>
      <c r="E97" s="154"/>
      <c r="F97" s="77" t="s">
        <v>83</v>
      </c>
      <c r="G97" s="118">
        <v>0.03</v>
      </c>
      <c r="W97" s="184"/>
      <c r="X97" s="184"/>
      <c r="Y97" s="184"/>
      <c r="Z97" s="184"/>
    </row>
    <row r="98" spans="1:26" ht="12.75" customHeight="1" x14ac:dyDescent="0.25">
      <c r="A98" s="1"/>
      <c r="B98" s="160" t="s">
        <v>100</v>
      </c>
      <c r="C98" s="153"/>
      <c r="D98" s="154">
        <f>$M$73*G98</f>
        <v>68.686599999999999</v>
      </c>
      <c r="E98" s="154"/>
      <c r="F98" s="77" t="s">
        <v>83</v>
      </c>
      <c r="G98" s="118">
        <v>0.02</v>
      </c>
      <c r="X98" s="143" t="s">
        <v>489</v>
      </c>
      <c r="Y98" s="144"/>
      <c r="Z98" s="145"/>
    </row>
    <row r="99" spans="1:26" ht="12.75" customHeight="1" x14ac:dyDescent="0.25">
      <c r="A99" s="1"/>
      <c r="B99" s="160" t="s">
        <v>101</v>
      </c>
      <c r="C99" s="153"/>
      <c r="D99" s="154">
        <f>$M$73*G99</f>
        <v>34.343299999999999</v>
      </c>
      <c r="E99" s="154"/>
      <c r="F99" s="77" t="s">
        <v>83</v>
      </c>
      <c r="G99" s="118">
        <v>0.01</v>
      </c>
      <c r="X99" s="107" t="s">
        <v>490</v>
      </c>
      <c r="Y99" s="107" t="s">
        <v>57</v>
      </c>
      <c r="Z99" s="107" t="s">
        <v>505</v>
      </c>
    </row>
    <row r="100" spans="1:26" ht="12.75" customHeight="1" x14ac:dyDescent="0.25">
      <c r="A100" s="1"/>
      <c r="B100" s="152" t="s">
        <v>496</v>
      </c>
      <c r="C100" s="153"/>
      <c r="D100" s="154">
        <f>$M$73*G100</f>
        <v>103.0299</v>
      </c>
      <c r="E100" s="154"/>
      <c r="F100" s="120" t="s">
        <v>83</v>
      </c>
      <c r="G100" s="118">
        <v>0.03</v>
      </c>
      <c r="X100" s="108">
        <f>D83</f>
        <v>91.82022000000002</v>
      </c>
      <c r="Y100" s="111">
        <f>X100/2.4</f>
        <v>38.25842500000001</v>
      </c>
      <c r="Z100" s="112">
        <f>Y100*100</f>
        <v>3825.8425000000011</v>
      </c>
    </row>
    <row r="101" spans="1:26" ht="12.75" customHeight="1" x14ac:dyDescent="0.2">
      <c r="A101" s="1"/>
      <c r="B101" s="177" t="s">
        <v>102</v>
      </c>
      <c r="C101" s="178"/>
      <c r="D101" s="154"/>
      <c r="E101" s="154"/>
      <c r="F101" s="81"/>
      <c r="G101" s="118"/>
    </row>
    <row r="102" spans="1:26" ht="12.75" customHeight="1" x14ac:dyDescent="0.25">
      <c r="A102" s="1"/>
      <c r="B102" s="160" t="s">
        <v>98</v>
      </c>
      <c r="C102" s="153"/>
      <c r="D102" s="154">
        <f>SUM($R$79:$R$83)*G102</f>
        <v>0</v>
      </c>
      <c r="E102" s="154"/>
      <c r="F102" s="77" t="s">
        <v>31</v>
      </c>
      <c r="G102" s="118">
        <v>0</v>
      </c>
      <c r="X102" s="143" t="s">
        <v>495</v>
      </c>
      <c r="Y102" s="144"/>
      <c r="Z102" s="145"/>
    </row>
    <row r="103" spans="1:26" ht="12.75" customHeight="1" x14ac:dyDescent="0.25">
      <c r="A103" s="1"/>
      <c r="B103" s="160" t="s">
        <v>10</v>
      </c>
      <c r="C103" s="153"/>
      <c r="D103" s="154">
        <f>D102*0.95</f>
        <v>0</v>
      </c>
      <c r="E103" s="154"/>
      <c r="F103" s="77" t="s">
        <v>31</v>
      </c>
      <c r="G103" s="118"/>
      <c r="X103" s="143" t="s">
        <v>57</v>
      </c>
      <c r="Y103" s="145"/>
      <c r="Z103" s="107" t="s">
        <v>500</v>
      </c>
    </row>
    <row r="104" spans="1:26" ht="12.75" customHeight="1" x14ac:dyDescent="0.25">
      <c r="A104" s="1"/>
      <c r="B104" s="160" t="s">
        <v>103</v>
      </c>
      <c r="C104" s="153"/>
      <c r="D104" s="154">
        <f>ROUND($M$73*G104,0)</f>
        <v>172</v>
      </c>
      <c r="E104" s="154"/>
      <c r="F104" s="77" t="s">
        <v>104</v>
      </c>
      <c r="G104" s="118">
        <v>0.05</v>
      </c>
      <c r="X104" s="181">
        <f>J81</f>
        <v>875.78032137499997</v>
      </c>
      <c r="Y104" s="182"/>
      <c r="Z104" s="112">
        <f>X104*24.4</f>
        <v>21369.039841549999</v>
      </c>
    </row>
    <row r="105" spans="1:26" ht="12.75" customHeight="1" x14ac:dyDescent="0.2">
      <c r="A105" s="1"/>
      <c r="B105" s="177" t="s">
        <v>105</v>
      </c>
      <c r="C105" s="178"/>
      <c r="D105" s="154"/>
      <c r="E105" s="154"/>
      <c r="F105" s="81"/>
      <c r="G105" s="118"/>
    </row>
    <row r="106" spans="1:26" ht="12.75" customHeight="1" x14ac:dyDescent="0.25">
      <c r="A106" s="1"/>
      <c r="B106" s="160" t="s">
        <v>98</v>
      </c>
      <c r="C106" s="153"/>
      <c r="D106" s="154">
        <f>SUM($R$79:$R$83)*G106</f>
        <v>113.238</v>
      </c>
      <c r="E106" s="154"/>
      <c r="F106" s="77" t="s">
        <v>31</v>
      </c>
      <c r="G106" s="118">
        <v>0.03</v>
      </c>
    </row>
    <row r="107" spans="1:26" ht="12.75" customHeight="1" x14ac:dyDescent="0.25">
      <c r="A107" s="1"/>
      <c r="B107" s="160" t="s">
        <v>10</v>
      </c>
      <c r="C107" s="153"/>
      <c r="D107" s="154">
        <f>D106*0.95</f>
        <v>107.5761</v>
      </c>
      <c r="E107" s="154"/>
      <c r="F107" s="77" t="s">
        <v>31</v>
      </c>
      <c r="G107" s="118"/>
    </row>
    <row r="108" spans="1:26" ht="12.75" customHeight="1" x14ac:dyDescent="0.25">
      <c r="A108" s="1"/>
      <c r="B108" s="160" t="s">
        <v>106</v>
      </c>
      <c r="C108" s="153"/>
      <c r="D108" s="154">
        <f>$M$73*G108</f>
        <v>0</v>
      </c>
      <c r="E108" s="154"/>
      <c r="F108" s="77" t="s">
        <v>31</v>
      </c>
      <c r="G108" s="119">
        <v>0</v>
      </c>
    </row>
    <row r="109" spans="1:26" ht="12.75" customHeight="1" x14ac:dyDescent="0.25">
      <c r="A109" s="1"/>
      <c r="B109" s="160" t="s">
        <v>107</v>
      </c>
      <c r="C109" s="153"/>
      <c r="D109" s="154">
        <f>$M$73*G109</f>
        <v>13.73732</v>
      </c>
      <c r="E109" s="154"/>
      <c r="F109" s="77" t="s">
        <v>83</v>
      </c>
      <c r="G109" s="119">
        <v>4.0000000000000001E-3</v>
      </c>
    </row>
    <row r="110" spans="1:26" ht="12.75" customHeight="1" x14ac:dyDescent="0.25">
      <c r="A110" s="1"/>
      <c r="B110" s="160" t="s">
        <v>108</v>
      </c>
      <c r="C110" s="153"/>
      <c r="D110" s="154">
        <f>$M$73*G110</f>
        <v>10.302989999999999</v>
      </c>
      <c r="E110" s="154"/>
      <c r="F110" s="77" t="s">
        <v>83</v>
      </c>
      <c r="G110" s="119">
        <v>3.0000000000000001E-3</v>
      </c>
    </row>
    <row r="111" spans="1:26" ht="12.75" customHeight="1" x14ac:dyDescent="0.25">
      <c r="A111" s="1"/>
      <c r="B111" s="160" t="s">
        <v>493</v>
      </c>
      <c r="C111" s="153"/>
      <c r="D111" s="154">
        <f>$M$73*G111</f>
        <v>6.8686600000000002</v>
      </c>
      <c r="E111" s="154"/>
      <c r="F111" s="77" t="s">
        <v>83</v>
      </c>
      <c r="G111" s="119">
        <v>2E-3</v>
      </c>
    </row>
    <row r="112" spans="1:26" ht="12.75" customHeight="1" x14ac:dyDescent="0.25">
      <c r="A112" s="1"/>
      <c r="B112" s="160" t="s">
        <v>109</v>
      </c>
      <c r="C112" s="153"/>
      <c r="D112" s="154">
        <f>D108</f>
        <v>0</v>
      </c>
      <c r="E112" s="154"/>
      <c r="F112" s="77" t="s">
        <v>31</v>
      </c>
      <c r="G112" s="118"/>
    </row>
    <row r="113" spans="1:7" ht="12.75" customHeight="1" x14ac:dyDescent="0.2">
      <c r="A113" s="1"/>
      <c r="B113" s="160"/>
      <c r="C113" s="161"/>
      <c r="D113" s="183"/>
      <c r="E113" s="183"/>
      <c r="F113" s="81"/>
      <c r="G113" s="34"/>
    </row>
    <row r="114" spans="1:7" ht="12.75" customHeight="1" x14ac:dyDescent="0.2">
      <c r="A114" s="1"/>
    </row>
    <row r="115" spans="1:7" ht="12.75" customHeight="1" x14ac:dyDescent="0.2">
      <c r="A115" s="1"/>
      <c r="B115" s="6" t="s">
        <v>110</v>
      </c>
    </row>
    <row r="116" spans="1:7" ht="12.75" customHeight="1" x14ac:dyDescent="0.2">
      <c r="A116" s="1"/>
      <c r="B116" s="4" t="s">
        <v>111</v>
      </c>
    </row>
    <row r="117" spans="1:7" x14ac:dyDescent="0.2">
      <c r="A117" s="1"/>
      <c r="B117" s="4" t="s">
        <v>112</v>
      </c>
    </row>
    <row r="118" spans="1:7" x14ac:dyDescent="0.2">
      <c r="A118" s="1"/>
      <c r="D118" s="4" t="s">
        <v>113</v>
      </c>
    </row>
    <row r="119" spans="1:7" x14ac:dyDescent="0.2">
      <c r="A119" s="1"/>
      <c r="D119" s="4" t="s">
        <v>114</v>
      </c>
    </row>
    <row r="120" spans="1:7" x14ac:dyDescent="0.2">
      <c r="A120" s="1"/>
      <c r="D120" s="4" t="s">
        <v>115</v>
      </c>
    </row>
    <row r="123" spans="1:7" x14ac:dyDescent="0.2">
      <c r="F123" s="57"/>
    </row>
    <row r="416" spans="4:11" x14ac:dyDescent="0.2">
      <c r="D416" s="4">
        <f>(J417+J418+J419+J421)*1.3</f>
        <v>0</v>
      </c>
      <c r="K416" s="93" t="e">
        <f>SUM(K417:K421)</f>
        <v>#DIV/0!</v>
      </c>
    </row>
    <row r="417" spans="7:11" x14ac:dyDescent="0.2">
      <c r="G417" s="5">
        <v>7.7</v>
      </c>
      <c r="K417" s="93" t="e">
        <f>J417/$J$416</f>
        <v>#DIV/0!</v>
      </c>
    </row>
    <row r="418" spans="7:11" x14ac:dyDescent="0.2">
      <c r="K418" s="93" t="e">
        <f t="shared" ref="K418:K421" si="22">J418/$J$416</f>
        <v>#DIV/0!</v>
      </c>
    </row>
    <row r="419" spans="7:11" x14ac:dyDescent="0.2">
      <c r="K419" s="93" t="e">
        <f t="shared" si="22"/>
        <v>#DIV/0!</v>
      </c>
    </row>
    <row r="420" spans="7:11" x14ac:dyDescent="0.2">
      <c r="K420" s="93" t="e">
        <f t="shared" si="22"/>
        <v>#DIV/0!</v>
      </c>
    </row>
    <row r="421" spans="7:11" x14ac:dyDescent="0.2">
      <c r="K421" s="93" t="e">
        <f t="shared" si="22"/>
        <v>#DIV/0!</v>
      </c>
    </row>
    <row r="423" spans="7:11" x14ac:dyDescent="0.2">
      <c r="J423" s="93">
        <f>J420+'Sub 11 '!J82</f>
        <v>2723.3807885000097</v>
      </c>
    </row>
    <row r="424" spans="7:11" x14ac:dyDescent="0.2">
      <c r="J424" s="65">
        <f>J419+J418</f>
        <v>0</v>
      </c>
    </row>
  </sheetData>
  <autoFilter ref="A10:AF75" xr:uid="{00000000-0009-0000-0000-000001000000}"/>
  <mergeCells count="109">
    <mergeCell ref="B111:C111"/>
    <mergeCell ref="D111:E111"/>
    <mergeCell ref="B112:C112"/>
    <mergeCell ref="D112:E112"/>
    <mergeCell ref="B113:C113"/>
    <mergeCell ref="D113:E113"/>
    <mergeCell ref="B108:C108"/>
    <mergeCell ref="D108:E108"/>
    <mergeCell ref="B109:C109"/>
    <mergeCell ref="D109:E109"/>
    <mergeCell ref="B110:C110"/>
    <mergeCell ref="D110:E110"/>
    <mergeCell ref="B105:C105"/>
    <mergeCell ref="D105:E105"/>
    <mergeCell ref="B106:C106"/>
    <mergeCell ref="D106:E106"/>
    <mergeCell ref="B107:C107"/>
    <mergeCell ref="D107:E107"/>
    <mergeCell ref="X102:Z102"/>
    <mergeCell ref="B103:C103"/>
    <mergeCell ref="D103:E103"/>
    <mergeCell ref="X103:Y103"/>
    <mergeCell ref="B104:C104"/>
    <mergeCell ref="D104:E104"/>
    <mergeCell ref="X104:Y104"/>
    <mergeCell ref="B100:C100"/>
    <mergeCell ref="D100:E100"/>
    <mergeCell ref="B101:C101"/>
    <mergeCell ref="D101:E101"/>
    <mergeCell ref="B102:C102"/>
    <mergeCell ref="D102:E102"/>
    <mergeCell ref="W97:Z97"/>
    <mergeCell ref="B98:C98"/>
    <mergeCell ref="D98:E98"/>
    <mergeCell ref="X98:Z98"/>
    <mergeCell ref="B99:C99"/>
    <mergeCell ref="D99:E99"/>
    <mergeCell ref="B95:C95"/>
    <mergeCell ref="D95:E95"/>
    <mergeCell ref="B96:C96"/>
    <mergeCell ref="D96:E96"/>
    <mergeCell ref="B97:C97"/>
    <mergeCell ref="D97:E97"/>
    <mergeCell ref="B92:C92"/>
    <mergeCell ref="D92:E92"/>
    <mergeCell ref="B93:C93"/>
    <mergeCell ref="D93:E93"/>
    <mergeCell ref="X93:AA93"/>
    <mergeCell ref="B94:C94"/>
    <mergeCell ref="D94:E94"/>
    <mergeCell ref="B89:C89"/>
    <mergeCell ref="D89:E89"/>
    <mergeCell ref="B90:C90"/>
    <mergeCell ref="D90:E90"/>
    <mergeCell ref="B91:C91"/>
    <mergeCell ref="D91:E91"/>
    <mergeCell ref="B86:C86"/>
    <mergeCell ref="D86:E86"/>
    <mergeCell ref="B87:C87"/>
    <mergeCell ref="D87:E87"/>
    <mergeCell ref="B88:C88"/>
    <mergeCell ref="D88:E88"/>
    <mergeCell ref="B83:C83"/>
    <mergeCell ref="D83:E83"/>
    <mergeCell ref="B84:C84"/>
    <mergeCell ref="D84:E84"/>
    <mergeCell ref="X84:AA84"/>
    <mergeCell ref="B85:C85"/>
    <mergeCell ref="D85:E85"/>
    <mergeCell ref="B80:C80"/>
    <mergeCell ref="D80:E80"/>
    <mergeCell ref="B81:C81"/>
    <mergeCell ref="D81:E81"/>
    <mergeCell ref="B82:C82"/>
    <mergeCell ref="D82:E82"/>
    <mergeCell ref="AC77:AD77"/>
    <mergeCell ref="AE77:AF77"/>
    <mergeCell ref="B78:C78"/>
    <mergeCell ref="D78:E78"/>
    <mergeCell ref="B79:C79"/>
    <mergeCell ref="D79:E79"/>
    <mergeCell ref="AC79:AD79"/>
    <mergeCell ref="B77:C77"/>
    <mergeCell ref="D77:E77"/>
    <mergeCell ref="I77:K77"/>
    <mergeCell ref="M77:O77"/>
    <mergeCell ref="Q77:Q78"/>
    <mergeCell ref="X77:AA77"/>
    <mergeCell ref="B2:AF2"/>
    <mergeCell ref="B3:AF3"/>
    <mergeCell ref="B5:AF5"/>
    <mergeCell ref="B7:B9"/>
    <mergeCell ref="C7:C9"/>
    <mergeCell ref="D7:H7"/>
    <mergeCell ref="I7:L7"/>
    <mergeCell ref="M7:M8"/>
    <mergeCell ref="S7:V7"/>
    <mergeCell ref="X7:Z7"/>
    <mergeCell ref="AA7:AB7"/>
    <mergeCell ref="AD7:AF8"/>
    <mergeCell ref="D8:D9"/>
    <mergeCell ref="E8:F8"/>
    <mergeCell ref="G8:H8"/>
    <mergeCell ref="I8:J8"/>
    <mergeCell ref="K8:L8"/>
    <mergeCell ref="S8:V8"/>
    <mergeCell ref="X8:Z8"/>
    <mergeCell ref="AA8:AB8"/>
    <mergeCell ref="B4:AF4"/>
  </mergeCells>
  <conditionalFormatting sqref="P11:P70">
    <cfRule type="cellIs" dxfId="0" priority="2" stopIfTrue="1" operator="greaterThan">
      <formula>6</formula>
    </cfRule>
  </conditionalFormatting>
  <printOptions horizontalCentered="1"/>
  <pageMargins left="0.19685039370078741" right="0.19685039370078741" top="0.39370078740157483" bottom="0.39370078740157483" header="0.51181102362204722" footer="0.19685039370078741"/>
  <pageSetup paperSize="9" scale="40" orientation="landscape" r:id="rId1"/>
  <headerFooter alignWithMargins="0">
    <oddFooter>Página &amp;P de &amp;N</oddFooter>
  </headerFooter>
  <rowBreaks count="1" manualBreakCount="1">
    <brk id="73" min="1" max="30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4</vt:i4>
      </vt:variant>
    </vt:vector>
  </HeadingPairs>
  <TitlesOfParts>
    <vt:vector size="6" baseType="lpstr">
      <vt:lpstr>Sub 06  e Sub 07</vt:lpstr>
      <vt:lpstr>Sub 11 </vt:lpstr>
      <vt:lpstr>'Sub 06  e Sub 07'!Area_de_impressao</vt:lpstr>
      <vt:lpstr>'Sub 11 '!Area_de_impressao</vt:lpstr>
      <vt:lpstr>'Sub 06  e Sub 07'!Titulos_de_impressao</vt:lpstr>
      <vt:lpstr>'Sub 11 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Planejamento1</dc:creator>
  <cp:lastModifiedBy>Alan Nunes</cp:lastModifiedBy>
  <cp:lastPrinted>2019-05-10T20:13:06Z</cp:lastPrinted>
  <dcterms:created xsi:type="dcterms:W3CDTF">2013-09-13T22:10:41Z</dcterms:created>
  <dcterms:modified xsi:type="dcterms:W3CDTF">2019-05-10T20:19:44Z</dcterms:modified>
</cp:coreProperties>
</file>