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E:\Baixa Grande\EDITÁVEL\"/>
    </mc:Choice>
  </mc:AlternateContent>
  <bookViews>
    <workbookView xWindow="-105" yWindow="-105" windowWidth="20730" windowHeight="11760" firstSheet="1" activeTab="6"/>
  </bookViews>
  <sheets>
    <sheet name="Planilha Orçamentária (2)" sheetId="12" state="hidden" r:id="rId1"/>
    <sheet name="Planilha Orçamentária" sheetId="2" r:id="rId2"/>
    <sheet name="Memória de Cálculo" sheetId="1" r:id="rId3"/>
    <sheet name="Curva ABC" sheetId="5" r:id="rId4"/>
    <sheet name="Cronograma" sheetId="7" r:id="rId5"/>
    <sheet name="QCI" sheetId="8" state="hidden" r:id="rId6"/>
    <sheet name="Composição" sheetId="9" r:id="rId7"/>
    <sheet name="COTAÇÃO" sheetId="11" r:id="rId8"/>
    <sheet name="QUADRO RESUMO" sheetId="10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____ta105" localSheetId="0">#REF!</definedName>
    <definedName name="______ta105">#REF!</definedName>
    <definedName name="______ta157" localSheetId="0">#REF!</definedName>
    <definedName name="______ta157">#REF!</definedName>
    <definedName name="_____ta105" localSheetId="0">#REF!</definedName>
    <definedName name="_____ta105">#REF!</definedName>
    <definedName name="_____ta157" localSheetId="0">#REF!</definedName>
    <definedName name="_____ta157">#REF!</definedName>
    <definedName name="____ta105" localSheetId="0">#REF!</definedName>
    <definedName name="____ta105">#REF!</definedName>
    <definedName name="____ta157" localSheetId="0">#REF!</definedName>
    <definedName name="____ta157">#REF!</definedName>
    <definedName name="___apf1" localSheetId="0">#REF!</definedName>
    <definedName name="___apf1" localSheetId="5">#REF!</definedName>
    <definedName name="___apf1">#REF!</definedName>
    <definedName name="___cpf1" localSheetId="0">#REF!</definedName>
    <definedName name="___cpf1" localSheetId="5">#REF!</definedName>
    <definedName name="___cpf1">#REF!</definedName>
    <definedName name="___ta105" localSheetId="0">#REF!</definedName>
    <definedName name="___ta105">#REF!</definedName>
    <definedName name="___ta157" localSheetId="0">#REF!</definedName>
    <definedName name="___ta157">#REF!</definedName>
    <definedName name="__apf1" localSheetId="0">#REF!</definedName>
    <definedName name="__apf1" localSheetId="5">#REF!</definedName>
    <definedName name="__apf1">#REF!</definedName>
    <definedName name="__cpf1" localSheetId="0">#REF!</definedName>
    <definedName name="__cpf1">#REF!</definedName>
    <definedName name="__ta105" localSheetId="0">#REF!</definedName>
    <definedName name="__ta105">#REF!</definedName>
    <definedName name="__ta157" localSheetId="0">#REF!</definedName>
    <definedName name="__ta157">#REF!</definedName>
    <definedName name="_apf1" localSheetId="0">#REF!</definedName>
    <definedName name="_apf1">#REF!</definedName>
    <definedName name="_cpf1" localSheetId="0">#REF!</definedName>
    <definedName name="_cpf1">#REF!</definedName>
    <definedName name="_cpf2" localSheetId="0">#REF!</definedName>
    <definedName name="_cpf2">#REF!</definedName>
    <definedName name="_xlnm._FilterDatabase" localSheetId="3" hidden="1">'Curva ABC'!$A$8:$H$29</definedName>
    <definedName name="_ta105" localSheetId="7">#REF!</definedName>
    <definedName name="_ta105" localSheetId="0">#REF!</definedName>
    <definedName name="_ta105">#REF!</definedName>
    <definedName name="_ta157" localSheetId="7">#REF!</definedName>
    <definedName name="_ta157" localSheetId="0">#REF!</definedName>
    <definedName name="_ta157">#REF!</definedName>
    <definedName name="aapoio3por2por02" localSheetId="0">#REF!</definedName>
    <definedName name="aapoio3por2por02">#REF!</definedName>
    <definedName name="aapoio3por8por03" localSheetId="0">#REF!</definedName>
    <definedName name="aapoio3por8por03">#REF!</definedName>
    <definedName name="ADS" localSheetId="0">#REF!</definedName>
    <definedName name="ADS">#REF!</definedName>
    <definedName name="Alan" localSheetId="0">#REF!</definedName>
    <definedName name="Alan">#REF!</definedName>
    <definedName name="alvenaria" localSheetId="0">#REF!</definedName>
    <definedName name="alvenaria">#REF!</definedName>
    <definedName name="andaime" localSheetId="0">#REF!</definedName>
    <definedName name="andaime">#REF!</definedName>
    <definedName name="apontador" localSheetId="0">#REF!</definedName>
    <definedName name="apontador">#REF!</definedName>
    <definedName name="_xlnm.Print_Area" localSheetId="6">Composição!$A$1:$I$32</definedName>
    <definedName name="_xlnm.Print_Area" localSheetId="3">'Curva ABC'!$A$1:$J$30</definedName>
    <definedName name="_xlnm.Print_Area" localSheetId="1">'Planilha Orçamentária'!$A$1:$I$57</definedName>
    <definedName name="_xlnm.Print_Area" localSheetId="0">'Planilha Orçamentária (2)'!$A$1:$L$57</definedName>
    <definedName name="_xlnm.Print_Area" localSheetId="5">QCI!$A$1:$AA$37</definedName>
    <definedName name="Área_impressão_IM" localSheetId="0">#REF!</definedName>
    <definedName name="Área_impressão_IM" localSheetId="5">#REF!</definedName>
    <definedName name="Área_impressão_IM">#REF!</definedName>
    <definedName name="auxiliar" localSheetId="0">#REF!</definedName>
    <definedName name="auxiliar">#REF!</definedName>
    <definedName name="capataz" localSheetId="0">#REF!</definedName>
    <definedName name="capataz">#REF!</definedName>
    <definedName name="carpinteiro" localSheetId="0">#REF!</definedName>
    <definedName name="carpinteiro">#REF!</definedName>
    <definedName name="CC" localSheetId="0">#REF!</definedName>
    <definedName name="CC">#REF!</definedName>
    <definedName name="COMP">'[1]COMPOSIÇOES-ORDEM NÚMERICA'!$A$8:$D$98</definedName>
    <definedName name="concreto15" localSheetId="0">#REF!</definedName>
    <definedName name="concreto15">#REF!</definedName>
    <definedName name="cpaux" localSheetId="0">#REF!</definedName>
    <definedName name="cpaux">#REF!</definedName>
    <definedName name="CPU" localSheetId="0">#REF!</definedName>
    <definedName name="CPU">#REF!</definedName>
    <definedName name="crav3Tr32" localSheetId="0">#REF!</definedName>
    <definedName name="crav3Tr32">#REF!</definedName>
    <definedName name="cravTr68" localSheetId="0">#REF!</definedName>
    <definedName name="cravTr68">#REF!</definedName>
    <definedName name="CUSTO_06">'[2]PCOMP-06-11-2006'!$A$1:$D$635</definedName>
    <definedName name="CustoPMVC" localSheetId="0">#REF!</definedName>
    <definedName name="CustoPMVC">#REF!</definedName>
    <definedName name="dudu" localSheetId="0">#REF!</definedName>
    <definedName name="dudu" localSheetId="5">#REF!</definedName>
    <definedName name="dudu">#REF!</definedName>
    <definedName name="elevação" localSheetId="0">#REF!</definedName>
    <definedName name="elevação">#REF!</definedName>
    <definedName name="encarregadoAr" localSheetId="0">#REF!</definedName>
    <definedName name="encarregadoAr">#REF!</definedName>
    <definedName name="enchimento" localSheetId="0">#REF!</definedName>
    <definedName name="enchimento">#REF!</definedName>
    <definedName name="engenheiro" localSheetId="0">#REF!</definedName>
    <definedName name="engenheiro">#REF!</definedName>
    <definedName name="enroPA" localSheetId="0">#REF!</definedName>
    <definedName name="enroPA">#REF!</definedName>
    <definedName name="ensecadeira5" localSheetId="0">#REF!</definedName>
    <definedName name="ensecadeira5">#REF!</definedName>
    <definedName name="escavacao.2" localSheetId="0">#REF!</definedName>
    <definedName name="escavacao.2">#REF!</definedName>
    <definedName name="escoramentof" localSheetId="0">#REF!</definedName>
    <definedName name="escoramentof">#REF!</definedName>
    <definedName name="ESQUADRIAS" localSheetId="0">#REF!</definedName>
    <definedName name="ESQUADRIAS" localSheetId="5">#REF!</definedName>
    <definedName name="ESQUADRIAS">#REF!</definedName>
    <definedName name="esquadrias." localSheetId="0">#REF!</definedName>
    <definedName name="esquadrias." localSheetId="5">#REF!</definedName>
    <definedName name="esquadrias.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f" localSheetId="0">#REF!</definedName>
    <definedName name="f">#REF!</definedName>
    <definedName name="feitor" localSheetId="0">#REF!</definedName>
    <definedName name="feitor">#REF!</definedName>
    <definedName name="ferreiro" localSheetId="0">#REF!</definedName>
    <definedName name="ferreiro">#REF!</definedName>
    <definedName name="forcortdob" localSheetId="0">#REF!</definedName>
    <definedName name="forcortdob">#REF!</definedName>
    <definedName name="formacurva" localSheetId="0">#REF!</definedName>
    <definedName name="formacurva">#REF!</definedName>
    <definedName name="formaplana" localSheetId="0">#REF!</definedName>
    <definedName name="formaplana">#REF!</definedName>
    <definedName name="fornec3Tr32" localSheetId="0">#REF!</definedName>
    <definedName name="fornec3Tr32">#REF!</definedName>
    <definedName name="fornecTr68" localSheetId="0">#REF!</definedName>
    <definedName name="fornecTr68">#REF!</definedName>
    <definedName name="furador" localSheetId="0">#REF!</definedName>
    <definedName name="furador">#REF!</definedName>
    <definedName name="gcorpo" localSheetId="0">#REF!</definedName>
    <definedName name="gcorpo">#REF!</definedName>
    <definedName name="hbomba" localSheetId="0">#REF!</definedName>
    <definedName name="hbomba">#REF!</definedName>
    <definedName name="INSUMOS" localSheetId="7">#REF!</definedName>
    <definedName name="INSUMOS" localSheetId="0">#REF!</definedName>
    <definedName name="INSUMOS">#REF!</definedName>
    <definedName name="ISABELLA" localSheetId="3">'Curva ABC'!#REF!</definedName>
    <definedName name="jeribu" localSheetId="0">#REF!</definedName>
    <definedName name="jeribu">#REF!</definedName>
    <definedName name="jhghj" localSheetId="0">'[3]1-1'!#REF!</definedName>
    <definedName name="jhghj">'[3]1-1'!#REF!</definedName>
    <definedName name="KAPA" localSheetId="0">'[3]1-1'!#REF!</definedName>
    <definedName name="KAPA">'[3]1-1'!#REF!</definedName>
    <definedName name="KAPA2">[4]KAPA!$K$7</definedName>
    <definedName name="kg" localSheetId="0">#REF!</definedName>
    <definedName name="kg">#REF!</definedName>
    <definedName name="lama" localSheetId="0">#REF!</definedName>
    <definedName name="lama">#REF!</definedName>
    <definedName name="leis" localSheetId="0">#REF!</definedName>
    <definedName name="leis">#REF!</definedName>
    <definedName name="massacara" localSheetId="0">#REF!</definedName>
    <definedName name="massacara">#REF!</definedName>
    <definedName name="mestre" localSheetId="0">#REF!</definedName>
    <definedName name="mestre">#REF!</definedName>
    <definedName name="NACIONAL" localSheetId="0">#REF!</definedName>
    <definedName name="NACIONAL" localSheetId="5">#REF!</definedName>
    <definedName name="NACIONAL">#REF!</definedName>
    <definedName name="nome" localSheetId="0">#REF!</definedName>
    <definedName name="nome">#REF!</definedName>
    <definedName name="NOVOS" localSheetId="0">#REF!</definedName>
    <definedName name="NOVOS">#REF!</definedName>
    <definedName name="operabate" localSheetId="0">#REF!</definedName>
    <definedName name="operabate">#REF!</definedName>
    <definedName name="ORCAMENTO" localSheetId="3">'Curva ABC'!#REF!</definedName>
    <definedName name="paux" localSheetId="0">#REF!</definedName>
    <definedName name="paux">#REF!</definedName>
    <definedName name="pedreiro" localSheetId="0">#REF!</definedName>
    <definedName name="pedreiro">#REF!</definedName>
    <definedName name="pinturas" localSheetId="0">#REF!</definedName>
    <definedName name="pinturas">#REF!</definedName>
    <definedName name="PLAN" localSheetId="0">#REF!</definedName>
    <definedName name="PLAN">#REF!</definedName>
    <definedName name="PLANILHA" localSheetId="0">#REF!</definedName>
    <definedName name="PLANILHA">#REF!</definedName>
    <definedName name="ponteest1650" localSheetId="0">#REF!</definedName>
    <definedName name="ponteest1650">#REF!</definedName>
    <definedName name="ponteest856" localSheetId="0">#REF!</definedName>
    <definedName name="ponteest856">#REF!</definedName>
    <definedName name="ponteest894" localSheetId="0">#REF!</definedName>
    <definedName name="ponteest894">#REF!</definedName>
    <definedName name="PORTAS" localSheetId="0">#REF!</definedName>
    <definedName name="PORTAS">#REF!</definedName>
    <definedName name="PRECO" localSheetId="0">#REF!</definedName>
    <definedName name="PRECO">#REF!</definedName>
    <definedName name="preco1" localSheetId="0">#REF!</definedName>
    <definedName name="preco1">#REF!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queiroz" localSheetId="0">#REF!</definedName>
    <definedName name="queiroz">#REF!</definedName>
    <definedName name="REGIONAL" localSheetId="0">#REF!</definedName>
    <definedName name="REGIONAL">#REF!</definedName>
    <definedName name="servente" localSheetId="0">#REF!</definedName>
    <definedName name="servente">#REF!</definedName>
    <definedName name="serventep" localSheetId="0">#REF!</definedName>
    <definedName name="serventep">#REF!</definedName>
    <definedName name="servi" localSheetId="0">#REF!</definedName>
    <definedName name="servi">#REF!</definedName>
    <definedName name="SINAPI_OUTUBRO" localSheetId="0">#REF!</definedName>
    <definedName name="SINAPI_OUTUBRO">#REF!</definedName>
    <definedName name="soldador" localSheetId="0">#REF!</definedName>
    <definedName name="soldador">#REF!</definedName>
    <definedName name="tab_01" localSheetId="3">#REF!</definedName>
    <definedName name="tab_01" localSheetId="0">#REF!</definedName>
    <definedName name="tab_01">#REF!</definedName>
    <definedName name="Tijuipe" localSheetId="0">#REF!</definedName>
    <definedName name="Tijuipe">#REF!</definedName>
    <definedName name="tijuipinho" localSheetId="0">#REF!</definedName>
    <definedName name="tijuipinho">#REF!</definedName>
    <definedName name="_xlnm.Print_Titles" localSheetId="3">'Curva ABC'!$1:$9</definedName>
    <definedName name="topógrafo" localSheetId="0">#REF!</definedName>
    <definedName name="topógrafo">#REF!</definedName>
    <definedName name="TP" localSheetId="0">#REF!</definedName>
    <definedName name="TP">#REF!</definedName>
    <definedName name="transolo" localSheetId="0">#REF!</definedName>
    <definedName name="transolo">#REF!</definedName>
    <definedName name="tubulão" localSheetId="0">#REF!</definedName>
    <definedName name="tubulão">#REF!</definedName>
    <definedName name="tubulCA" localSheetId="0">#REF!</definedName>
    <definedName name="tubulCA">#REF!</definedName>
    <definedName name="vigia" localSheetId="0">#REF!</definedName>
    <definedName name="vigia">#REF!</definedName>
    <definedName name="w" localSheetId="0">#REF!</definedName>
    <definedName name="w">#REF!</definedName>
    <definedName name="X" localSheetId="7">#REF!</definedName>
    <definedName name="x" localSheetId="0">'[3]1-1'!#REF!</definedName>
    <definedName name="x">'[3]1-1'!#REF!</definedName>
    <definedName name="xique" localSheetId="0">#REF!</definedName>
    <definedName name="xique">#REF!</definedName>
    <definedName name="Z_01D5FDFC_17ED_4EA5_8561_FC07225A6CCF_.wvu.FilterData" localSheetId="3" hidden="1">'Curva ABC'!$A$8:$H$29</definedName>
    <definedName name="Z_15042012_0DD6_4731_A63A_FF967619513C_.wvu.FilterData" localSheetId="3" hidden="1">'Curva ABC'!$A$8:$H$29</definedName>
    <definedName name="Z_170D0BFD_F7B2_4A9E_95C1_60F44F962CA3_.wvu.FilterData" localSheetId="3" hidden="1">'Curva ABC'!$A$8:$H$29</definedName>
    <definedName name="Z_18E9A386_5541_47B4_A8FA_0274E82F10A6_.wvu.FilterData" localSheetId="3" hidden="1">'Curva ABC'!$A$8:$H$29</definedName>
    <definedName name="Z_1C3E61C8_C5B4_48BD_9CD9_96A75AA36E0D_.wvu.FilterData" localSheetId="3" hidden="1">'Curva ABC'!$A$8:$H$29</definedName>
    <definedName name="Z_2652285A_7B83_43AA_9988_9748AC4DB85E_.wvu.FilterData" localSheetId="3" hidden="1">'Curva ABC'!$A$8:$H$29</definedName>
    <definedName name="Z_2EDE4962_1A1E_4889_9883_C91F21699D6E_.wvu.FilterData" localSheetId="3" hidden="1">'Curva ABC'!$A$8:$H$29</definedName>
    <definedName name="Z_31D322B6_1FD3_4EDD_9DE7_F4FB9466BF7B_.wvu.FilterData" localSheetId="3" hidden="1">'Curva ABC'!$A$8:$H$29</definedName>
    <definedName name="Z_338979F4_5004_4F44_A506_111B31E5A2DA_.wvu.FilterData" localSheetId="3" hidden="1">'Curva ABC'!$A$8:$H$29</definedName>
    <definedName name="Z_35BE5E81_DA62_4E49_9982_DB909FAE1286_.wvu.FilterData" localSheetId="3" hidden="1">'Curva ABC'!$A$8:$H$29</definedName>
    <definedName name="Z_376CD9BD_6BDE_4B89_86BA_0464B0CC2723_.wvu.FilterData" localSheetId="3" hidden="1">'Curva ABC'!$A$8:$H$29</definedName>
    <definedName name="Z_39B7A572_0017_4528_A158_47FE3F883983_.wvu.FilterData" localSheetId="3" hidden="1">'Curva ABC'!$A$8:$H$29</definedName>
    <definedName name="Z_3E91219C_BB7B_4B21_BE67_0DF300FC8AEB_.wvu.FilterData" localSheetId="3" hidden="1">'Curva ABC'!$A$8:$H$29</definedName>
    <definedName name="Z_46236AC6_0F91_4F77_B6C3_CF5B31F07F7A_.wvu.FilterData" localSheetId="3" hidden="1">'Curva ABC'!$A$8:$H$29</definedName>
    <definedName name="Z_4D54994F_821D_450B_96FE_9B7AF56A2AD1_.wvu.FilterData" localSheetId="3" hidden="1">'Curva ABC'!$A$8:$H$29</definedName>
    <definedName name="Z_575CF657_F1E0_4382_8E9F_557A9550ED8D_.wvu.FilterData" localSheetId="3" hidden="1">'Curva ABC'!$A$8:$H$29</definedName>
    <definedName name="Z_59A37925_66A0_4968_8686_FD3579CA1EE2_.wvu.FilterData" localSheetId="3" hidden="1">'Curva ABC'!$A$8:$H$29</definedName>
    <definedName name="Z_59D2FEE0_DDE7_41E0_89A8_FC6E4CE4292D_.wvu.FilterData" localSheetId="3" hidden="1">'Curva ABC'!$A$8:$H$29</definedName>
    <definedName name="Z_5F08C2EF_1581_49DA_8CE5_78D9623A84B6_.wvu.FilterData" localSheetId="3" hidden="1">'Curva ABC'!$A$8:$H$29</definedName>
    <definedName name="Z_6472E7F2_2392_4EED_BB3A_17BC84F39786_.wvu.FilterData" localSheetId="3" hidden="1">'Curva ABC'!$A$8:$H$29</definedName>
    <definedName name="Z_6472E7F2_2392_4EED_BB3A_17BC84F39786_.wvu.PrintArea" localSheetId="3" hidden="1">'Curva ABC'!$A$1:$H$30</definedName>
    <definedName name="Z_6472E7F2_2392_4EED_BB3A_17BC84F39786_.wvu.PrintTitles" localSheetId="3" hidden="1">'Curva ABC'!$1:$9</definedName>
    <definedName name="Z_6472E7F2_2392_4EED_BB3A_17BC84F39786_.wvu.Rows" localSheetId="3" hidden="1">'Curva ABC'!#REF!,'Curva ABC'!#REF!,'Curva ABC'!#REF!,'Curva ABC'!#REF!,'Curva ABC'!#REF!,'Curva ABC'!#REF!,'Curva ABC'!#REF!,'Curva ABC'!#REF!</definedName>
    <definedName name="Z_6A4C136C_3E4A_4109_A626_6AC5D698FF2C_.wvu.FilterData" localSheetId="3" hidden="1">'Curva ABC'!$A$8:$H$29</definedName>
    <definedName name="Z_71B54480_545E_4C30_AB28_88FE7FDD122F_.wvu.FilterData" localSheetId="3" hidden="1">'Curva ABC'!$A$8:$H$29</definedName>
    <definedName name="Z_76BDEF69_3547_4FE5_8EF0_7361451C8BB0_.wvu.FilterData" localSheetId="3" hidden="1">'Curva ABC'!$A$8:$H$29</definedName>
    <definedName name="Z_82CCC667_31E9_4DF1_9EC8_C2511FE6FCF7_.wvu.FilterData" localSheetId="3" hidden="1">'Curva ABC'!$A$8:$H$29</definedName>
    <definedName name="Z_89D3E98F_E01E_4BDE_B32B_BF0A8C026ECB_.wvu.FilterData" localSheetId="3" hidden="1">'Curva ABC'!$A$8:$H$29</definedName>
    <definedName name="Z_8B6C82A1_A4A5_48FD_AA56_2D476A388151_.wvu.FilterData" localSheetId="3" hidden="1">'Curva ABC'!$A$8:$H$29</definedName>
    <definedName name="Z_8D899D8C_6E29_4AF1_8F5D_A44CE34D5200_.wvu.FilterData" localSheetId="3" hidden="1">'Curva ABC'!$A$8:$H$29</definedName>
    <definedName name="Z_9E4F847A_C22B_4BBA_992B_71E40C6149F3_.wvu.FilterData" localSheetId="3" hidden="1">'Curva ABC'!$A$8:$H$29</definedName>
    <definedName name="Z_A0CF4988_3774_481A_9CAF_E9CB38E4004F_.wvu.FilterData" localSheetId="3" hidden="1">'Curva ABC'!$A$8:$H$29</definedName>
    <definedName name="Z_ACE05697_92A6_4F67_A148_9712B0684046_.wvu.FilterData" localSheetId="3" hidden="1">'Curva ABC'!$A$8:$H$29</definedName>
    <definedName name="Z_B2002349_75B4_4A6C_92B5_6BD1D74690DE_.wvu.FilterData" localSheetId="3" hidden="1">'Curva ABC'!$A$8:$H$29</definedName>
    <definedName name="Z_B7E9C715_4CDB_4020_BEA1_B394AAE8CC8C_.wvu.FilterData" localSheetId="3" hidden="1">'Curva ABC'!$A$8:$H$29</definedName>
    <definedName name="Z_BE922D0B_0570_424E_80FE_F4D22DFC5F8B_.wvu.FilterData" localSheetId="3" hidden="1">'Curva ABC'!$A$8:$H$29</definedName>
    <definedName name="Z_BFC5E7CC_670C_4171_B230_196334B42AC7_.wvu.FilterData" localSheetId="3" hidden="1">'Curva ABC'!$A$8:$H$29</definedName>
    <definedName name="Z_C8F0FC55_BF85_4BA5_B9A4_8D708518E795_.wvu.FilterData" localSheetId="3" hidden="1">'Curva ABC'!$A$8:$H$29</definedName>
    <definedName name="Z_CD788474_F5C0_4181_88ED_2A1FE025ED14_.wvu.FilterData" localSheetId="3" hidden="1">'Curva ABC'!$A$8:$H$29</definedName>
    <definedName name="Z_CE36FEE5_918C_478B_B4DC_CC203D8BEB21_.wvu.FilterData" localSheetId="3" hidden="1">'Curva ABC'!$A$8:$H$29</definedName>
    <definedName name="Z_CE36FEE5_918C_478B_B4DC_CC203D8BEB21_.wvu.PrintArea" localSheetId="3" hidden="1">'Curva ABC'!$A$1:$H$30</definedName>
    <definedName name="Z_CE36FEE5_918C_478B_B4DC_CC203D8BEB21_.wvu.PrintTitles" localSheetId="3" hidden="1">'Curva ABC'!$1:$9</definedName>
    <definedName name="Z_CE91B593_D355_4A61_AC93_DAFEB2FC2D66_.wvu.FilterData" localSheetId="3" hidden="1">'Curva ABC'!$A$8:$H$29</definedName>
    <definedName name="Z_D0DF551B_C4DF_49D7_B1CC_560EAACDC8D4_.wvu.FilterData" localSheetId="3" hidden="1">'Curva ABC'!$A$8:$H$29</definedName>
    <definedName name="Z_D307152C_3184_4438_BF02_D4A7C401F4E9_.wvu.FilterData" localSheetId="3" hidden="1">'Curva ABC'!$A$8:$H$29</definedName>
    <definedName name="Z_E5FDB5E4_D550_45B4_B724_B18D8F3A13DB_.wvu.FilterData" localSheetId="3" hidden="1">'Curva ABC'!$A$8:$H$29</definedName>
    <definedName name="Z_ECE02349_3455_4426_A776_0D2C5DC1E015_.wvu.FilterData" localSheetId="3" hidden="1">'Curva ABC'!$A$8:$H$29</definedName>
    <definedName name="Z_F297B8C5_D122_4EBE_B127_05430C26C4D2_.wvu.FilterData" localSheetId="3" hidden="1">'Curva ABC'!$A$8:$H$29</definedName>
    <definedName name="Z_F49AD06F_C7E4_47DA_B7DE_F963FD4653A0_.wvu.FilterData" localSheetId="3" hidden="1">'Curva ABC'!$A$8:$H$29</definedName>
    <definedName name="Z_F9B92EDC_C21C_4EA4_8B21_D62D64E5F29C_.wvu.FilterData" localSheetId="3" hidden="1">'Curva ABC'!$A$8:$H$29</definedName>
    <definedName name="Z_FA822ED6_B146_435C_962E_DB609F4047BF_.wvu.FilterData" localSheetId="3" hidden="1">'Curva ABC'!$A$8:$H$29</definedName>
  </definedNames>
  <calcPr calcId="162913"/>
</workbook>
</file>

<file path=xl/calcChain.xml><?xml version="1.0" encoding="utf-8"?>
<calcChain xmlns="http://schemas.openxmlformats.org/spreadsheetml/2006/main">
  <c r="J51" i="2" l="1"/>
  <c r="J16" i="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16" i="12"/>
  <c r="F17" i="12"/>
  <c r="F18" i="12"/>
  <c r="F19" i="12"/>
  <c r="F20" i="12"/>
  <c r="F21" i="12"/>
  <c r="F22" i="12"/>
  <c r="F23" i="12"/>
  <c r="F24" i="12"/>
  <c r="F25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16" i="12"/>
  <c r="K48" i="12" l="1"/>
  <c r="H48" i="12"/>
  <c r="L48" i="12" s="1"/>
  <c r="K47" i="12"/>
  <c r="H47" i="12"/>
  <c r="L47" i="12" s="1"/>
  <c r="K46" i="12"/>
  <c r="H46" i="12"/>
  <c r="L46" i="12" s="1"/>
  <c r="K45" i="12"/>
  <c r="H45" i="12"/>
  <c r="L45" i="12" s="1"/>
  <c r="K44" i="12"/>
  <c r="H44" i="12"/>
  <c r="L44" i="12" s="1"/>
  <c r="K43" i="12"/>
  <c r="H43" i="12"/>
  <c r="L43" i="12" s="1"/>
  <c r="K42" i="12"/>
  <c r="H42" i="12"/>
  <c r="L42" i="12" s="1"/>
  <c r="K41" i="12"/>
  <c r="H41" i="12"/>
  <c r="L41" i="12" s="1"/>
  <c r="B41" i="12"/>
  <c r="K40" i="12"/>
  <c r="H40" i="12"/>
  <c r="L40" i="12" s="1"/>
  <c r="K39" i="12"/>
  <c r="H39" i="12"/>
  <c r="K38" i="12"/>
  <c r="H38" i="12"/>
  <c r="L38" i="12" s="1"/>
  <c r="K37" i="12"/>
  <c r="H37" i="12"/>
  <c r="L37" i="12" s="1"/>
  <c r="K36" i="12"/>
  <c r="H36" i="12"/>
  <c r="L36" i="12" s="1"/>
  <c r="K35" i="12"/>
  <c r="H35" i="12"/>
  <c r="K32" i="12"/>
  <c r="H32" i="12"/>
  <c r="K31" i="12"/>
  <c r="H31" i="12"/>
  <c r="L31" i="12" s="1"/>
  <c r="K28" i="12"/>
  <c r="H28" i="12"/>
  <c r="L28" i="12" s="1"/>
  <c r="H26" i="12"/>
  <c r="E26" i="12"/>
  <c r="F26" i="12" s="1"/>
  <c r="K23" i="12"/>
  <c r="H23" i="12"/>
  <c r="L23" i="12" s="1"/>
  <c r="K21" i="12"/>
  <c r="H21" i="12"/>
  <c r="L21" i="12" s="1"/>
  <c r="J16" i="12"/>
  <c r="K16" i="12" s="1"/>
  <c r="H16" i="12"/>
  <c r="L16" i="12" l="1"/>
  <c r="L17" i="12" s="1"/>
  <c r="L35" i="12"/>
  <c r="L32" i="12"/>
  <c r="L33" i="12" s="1"/>
  <c r="L39" i="12"/>
  <c r="L49" i="12" s="1"/>
  <c r="H29" i="9"/>
  <c r="D26" i="2"/>
  <c r="G21" i="5" l="1"/>
  <c r="G29" i="5"/>
  <c r="A2" i="11"/>
  <c r="G9" i="11"/>
  <c r="H26" i="9"/>
  <c r="F21" i="2"/>
  <c r="A64" i="1"/>
  <c r="H24" i="9"/>
  <c r="H25" i="9"/>
  <c r="H27" i="9"/>
  <c r="H28" i="9"/>
  <c r="H23" i="9"/>
  <c r="H14" i="9"/>
  <c r="H15" i="9"/>
  <c r="H16" i="9"/>
  <c r="H17" i="9"/>
  <c r="H18" i="9"/>
  <c r="A114" i="1"/>
  <c r="E114" i="1"/>
  <c r="W114" i="1"/>
  <c r="A115" i="1"/>
  <c r="E115" i="1"/>
  <c r="W115" i="1"/>
  <c r="A116" i="1"/>
  <c r="E116" i="1"/>
  <c r="W116" i="1"/>
  <c r="A117" i="1"/>
  <c r="E117" i="1"/>
  <c r="W117" i="1"/>
  <c r="A118" i="1"/>
  <c r="E118" i="1"/>
  <c r="W118" i="1"/>
  <c r="A119" i="1"/>
  <c r="E119" i="1"/>
  <c r="W119" i="1"/>
  <c r="A120" i="1"/>
  <c r="E120" i="1"/>
  <c r="W120" i="1"/>
  <c r="A36" i="1"/>
  <c r="A121" i="1"/>
  <c r="E121" i="1"/>
  <c r="W121" i="1"/>
  <c r="A122" i="1"/>
  <c r="E122" i="1"/>
  <c r="W122" i="1"/>
  <c r="A123" i="1"/>
  <c r="E123" i="1"/>
  <c r="W123" i="1"/>
  <c r="A124" i="1"/>
  <c r="E124" i="1"/>
  <c r="W124" i="1"/>
  <c r="A125" i="1"/>
  <c r="E125" i="1"/>
  <c r="W125" i="1"/>
  <c r="A126" i="1"/>
  <c r="E126" i="1"/>
  <c r="W126" i="1"/>
  <c r="A127" i="1"/>
  <c r="E127" i="1"/>
  <c r="W127" i="1"/>
  <c r="A128" i="1"/>
  <c r="E128" i="1"/>
  <c r="W128" i="1"/>
  <c r="A129" i="1"/>
  <c r="E129" i="1"/>
  <c r="W129" i="1"/>
  <c r="A130" i="1"/>
  <c r="E130" i="1"/>
  <c r="W130" i="1"/>
  <c r="A131" i="1"/>
  <c r="E131" i="1"/>
  <c r="W131" i="1"/>
  <c r="A132" i="1"/>
  <c r="E132" i="1"/>
  <c r="W132" i="1"/>
  <c r="A133" i="1"/>
  <c r="E133" i="1"/>
  <c r="W133" i="1"/>
  <c r="A134" i="1"/>
  <c r="E134" i="1"/>
  <c r="W134" i="1"/>
  <c r="A135" i="1"/>
  <c r="E135" i="1"/>
  <c r="W135" i="1"/>
  <c r="A136" i="1"/>
  <c r="E136" i="1"/>
  <c r="W136" i="1"/>
  <c r="A137" i="1"/>
  <c r="E137" i="1"/>
  <c r="W137" i="1"/>
  <c r="A138" i="1"/>
  <c r="E138" i="1"/>
  <c r="W138" i="1"/>
  <c r="A140" i="1"/>
  <c r="E140" i="1"/>
  <c r="W140" i="1"/>
  <c r="A142" i="1"/>
  <c r="E142" i="1"/>
  <c r="W142" i="1"/>
  <c r="A143" i="1"/>
  <c r="E143" i="1"/>
  <c r="W143" i="1"/>
  <c r="A144" i="1"/>
  <c r="E144" i="1"/>
  <c r="W144" i="1"/>
  <c r="A146" i="1"/>
  <c r="E146" i="1"/>
  <c r="W146" i="1"/>
  <c r="A148" i="1"/>
  <c r="E148" i="1"/>
  <c r="W148" i="1"/>
  <c r="W149" i="1"/>
  <c r="F26" i="2"/>
  <c r="A156" i="1"/>
  <c r="R156" i="1"/>
  <c r="A157" i="1"/>
  <c r="R157" i="1"/>
  <c r="A158" i="1"/>
  <c r="R158" i="1"/>
  <c r="A159" i="1"/>
  <c r="R159" i="1"/>
  <c r="A160" i="1"/>
  <c r="R160" i="1"/>
  <c r="A161" i="1"/>
  <c r="R161" i="1"/>
  <c r="A162" i="1"/>
  <c r="R162" i="1"/>
  <c r="A163" i="1"/>
  <c r="R163" i="1"/>
  <c r="A164" i="1"/>
  <c r="R164" i="1"/>
  <c r="A165" i="1"/>
  <c r="R165" i="1"/>
  <c r="A166" i="1"/>
  <c r="R166" i="1"/>
  <c r="A167" i="1"/>
  <c r="R167" i="1"/>
  <c r="A168" i="1"/>
  <c r="R168" i="1"/>
  <c r="A169" i="1"/>
  <c r="R169" i="1"/>
  <c r="A170" i="1"/>
  <c r="R170" i="1"/>
  <c r="A171" i="1"/>
  <c r="R171" i="1"/>
  <c r="A172" i="1"/>
  <c r="R172" i="1"/>
  <c r="A173" i="1"/>
  <c r="R173" i="1"/>
  <c r="A174" i="1"/>
  <c r="R174" i="1"/>
  <c r="A175" i="1"/>
  <c r="R175" i="1"/>
  <c r="A176" i="1"/>
  <c r="R176" i="1"/>
  <c r="A177" i="1"/>
  <c r="R177" i="1"/>
  <c r="A178" i="1"/>
  <c r="R178" i="1"/>
  <c r="A179" i="1"/>
  <c r="R179" i="1"/>
  <c r="A180" i="1"/>
  <c r="R180" i="1"/>
  <c r="A182" i="1"/>
  <c r="R182" i="1"/>
  <c r="A184" i="1"/>
  <c r="R184" i="1"/>
  <c r="A185" i="1"/>
  <c r="R185" i="1"/>
  <c r="A186" i="1"/>
  <c r="R186" i="1"/>
  <c r="A188" i="1"/>
  <c r="R188" i="1"/>
  <c r="A190" i="1"/>
  <c r="R190" i="1"/>
  <c r="R191" i="1"/>
  <c r="F28" i="2"/>
  <c r="H28" i="2"/>
  <c r="I28" i="2"/>
  <c r="G11" i="5" s="1"/>
  <c r="Q298" i="1"/>
  <c r="AP359" i="1"/>
  <c r="F43" i="2"/>
  <c r="E12" i="5" s="1"/>
  <c r="H43" i="2"/>
  <c r="I43" i="2" s="1"/>
  <c r="G12" i="5" s="1"/>
  <c r="N288" i="1"/>
  <c r="AC288" i="1"/>
  <c r="H289" i="1"/>
  <c r="N289" i="1"/>
  <c r="AC289" i="1"/>
  <c r="H290" i="1"/>
  <c r="N290" i="1"/>
  <c r="AC290" i="1"/>
  <c r="N291" i="1"/>
  <c r="AC291" i="1"/>
  <c r="N292" i="1"/>
  <c r="AC292" i="1"/>
  <c r="N293" i="1"/>
  <c r="AC293" i="1"/>
  <c r="N294" i="1"/>
  <c r="AC294" i="1"/>
  <c r="N295" i="1"/>
  <c r="AC295" i="1"/>
  <c r="N296" i="1"/>
  <c r="AC296" i="1"/>
  <c r="N297" i="1"/>
  <c r="AC297" i="1"/>
  <c r="AC298" i="1"/>
  <c r="D304" i="1"/>
  <c r="K304" i="1"/>
  <c r="D305" i="1"/>
  <c r="K305" i="1"/>
  <c r="D306" i="1"/>
  <c r="K306" i="1"/>
  <c r="D307" i="1"/>
  <c r="K307" i="1"/>
  <c r="D308" i="1"/>
  <c r="K308" i="1"/>
  <c r="D309" i="1"/>
  <c r="K309" i="1"/>
  <c r="D310" i="1"/>
  <c r="K310" i="1"/>
  <c r="D311" i="1"/>
  <c r="K311" i="1"/>
  <c r="D312" i="1"/>
  <c r="K312" i="1"/>
  <c r="D313" i="1"/>
  <c r="K313" i="1"/>
  <c r="K314" i="1"/>
  <c r="AP329" i="1"/>
  <c r="Y288" i="1"/>
  <c r="Y289" i="1"/>
  <c r="Y290" i="1"/>
  <c r="Y291" i="1"/>
  <c r="Y292" i="1"/>
  <c r="Y293" i="1"/>
  <c r="Y294" i="1"/>
  <c r="Y295" i="1"/>
  <c r="Y296" i="1"/>
  <c r="Y297" i="1"/>
  <c r="Y298" i="1"/>
  <c r="G304" i="1"/>
  <c r="G305" i="1"/>
  <c r="G306" i="1"/>
  <c r="G307" i="1"/>
  <c r="G308" i="1"/>
  <c r="G309" i="1"/>
  <c r="G310" i="1"/>
  <c r="G311" i="1"/>
  <c r="G312" i="1"/>
  <c r="G313" i="1"/>
  <c r="G314" i="1"/>
  <c r="AA304" i="1"/>
  <c r="AA305" i="1"/>
  <c r="AA306" i="1"/>
  <c r="AA307" i="1"/>
  <c r="AA308" i="1"/>
  <c r="AA309" i="1"/>
  <c r="AA310" i="1"/>
  <c r="AA311" i="1"/>
  <c r="AA312" i="1"/>
  <c r="AA313" i="1"/>
  <c r="AA314" i="1"/>
  <c r="AE304" i="1"/>
  <c r="AO304" i="1"/>
  <c r="AE305" i="1"/>
  <c r="AO305" i="1"/>
  <c r="AE306" i="1"/>
  <c r="AO306" i="1"/>
  <c r="AE307" i="1"/>
  <c r="AO307" i="1"/>
  <c r="AE308" i="1"/>
  <c r="AO308" i="1"/>
  <c r="AE309" i="1"/>
  <c r="AO309" i="1"/>
  <c r="AE310" i="1"/>
  <c r="AO310" i="1"/>
  <c r="AE311" i="1"/>
  <c r="AO311" i="1"/>
  <c r="AE312" i="1"/>
  <c r="AO312" i="1"/>
  <c r="AE313" i="1"/>
  <c r="AO313" i="1"/>
  <c r="AO314" i="1"/>
  <c r="AP324" i="1"/>
  <c r="L334" i="1"/>
  <c r="AS304" i="1"/>
  <c r="AS305" i="1"/>
  <c r="AS306" i="1"/>
  <c r="AS307" i="1"/>
  <c r="AS308" i="1"/>
  <c r="AS309" i="1"/>
  <c r="AS310" i="1"/>
  <c r="AS311" i="1"/>
  <c r="AS312" i="1"/>
  <c r="AS313" i="1"/>
  <c r="AS314" i="1"/>
  <c r="AG288" i="1"/>
  <c r="AG289" i="1"/>
  <c r="AG290" i="1"/>
  <c r="AG291" i="1"/>
  <c r="AG292" i="1"/>
  <c r="AG293" i="1"/>
  <c r="AG294" i="1"/>
  <c r="AG295" i="1"/>
  <c r="AG296" i="1"/>
  <c r="AG297" i="1"/>
  <c r="AG298" i="1"/>
  <c r="AF334" i="1"/>
  <c r="AP334" i="1"/>
  <c r="F38" i="2"/>
  <c r="H38" i="2"/>
  <c r="I38" i="2" s="1"/>
  <c r="G14" i="5" s="1"/>
  <c r="L235" i="1"/>
  <c r="F31" i="2"/>
  <c r="I31" i="2" s="1"/>
  <c r="H31" i="2"/>
  <c r="L277" i="1"/>
  <c r="F32" i="2"/>
  <c r="H32" i="2"/>
  <c r="I32" i="2" s="1"/>
  <c r="G17" i="5" s="1"/>
  <c r="F36" i="2"/>
  <c r="H36" i="2"/>
  <c r="I36" i="2"/>
  <c r="G18" i="5" s="1"/>
  <c r="O314" i="1"/>
  <c r="AP364" i="1"/>
  <c r="F44" i="2"/>
  <c r="E16" i="5" s="1"/>
  <c r="H44" i="2"/>
  <c r="I44" i="2" s="1"/>
  <c r="G16" i="5" s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5" i="1"/>
  <c r="W57" i="1"/>
  <c r="W58" i="1"/>
  <c r="W59" i="1"/>
  <c r="W61" i="1"/>
  <c r="W63" i="1"/>
  <c r="H21" i="2"/>
  <c r="I21" i="2" s="1"/>
  <c r="A349" i="1"/>
  <c r="AE314" i="1"/>
  <c r="V349" i="1"/>
  <c r="AF349" i="1"/>
  <c r="AP349" i="1"/>
  <c r="F41" i="2"/>
  <c r="E20" i="5" s="1"/>
  <c r="H41" i="2"/>
  <c r="F20" i="5" s="1"/>
  <c r="AP379" i="1"/>
  <c r="F47" i="2"/>
  <c r="H47" i="2"/>
  <c r="I47" i="2"/>
  <c r="G19" i="5" s="1"/>
  <c r="AP354" i="1"/>
  <c r="F42" i="2"/>
  <c r="I42" i="2" s="1"/>
  <c r="G22" i="5" s="1"/>
  <c r="H42" i="2"/>
  <c r="AP384" i="1"/>
  <c r="F48" i="2"/>
  <c r="E21" i="5" s="1"/>
  <c r="H48" i="2"/>
  <c r="I48" i="2"/>
  <c r="AP374" i="1"/>
  <c r="F46" i="2"/>
  <c r="I46" i="2" s="1"/>
  <c r="G23" i="5" s="1"/>
  <c r="H46" i="2"/>
  <c r="AP369" i="1"/>
  <c r="F45" i="2"/>
  <c r="H45" i="2"/>
  <c r="I45" i="2"/>
  <c r="G24" i="5" s="1"/>
  <c r="A71" i="1"/>
  <c r="E71" i="1"/>
  <c r="W71" i="1"/>
  <c r="A72" i="1"/>
  <c r="E72" i="1"/>
  <c r="W72" i="1"/>
  <c r="A73" i="1"/>
  <c r="E73" i="1"/>
  <c r="W73" i="1"/>
  <c r="A74" i="1"/>
  <c r="E74" i="1"/>
  <c r="W74" i="1"/>
  <c r="A75" i="1"/>
  <c r="E75" i="1"/>
  <c r="W75" i="1"/>
  <c r="A76" i="1"/>
  <c r="E76" i="1"/>
  <c r="W76" i="1"/>
  <c r="A77" i="1"/>
  <c r="E77" i="1"/>
  <c r="W77" i="1"/>
  <c r="A78" i="1"/>
  <c r="E78" i="1"/>
  <c r="W78" i="1"/>
  <c r="A79" i="1"/>
  <c r="E79" i="1"/>
  <c r="W79" i="1"/>
  <c r="A80" i="1"/>
  <c r="E80" i="1"/>
  <c r="W80" i="1"/>
  <c r="A81" i="1"/>
  <c r="E81" i="1"/>
  <c r="W81" i="1"/>
  <c r="A82" i="1"/>
  <c r="E82" i="1"/>
  <c r="W82" i="1"/>
  <c r="A83" i="1"/>
  <c r="E83" i="1"/>
  <c r="W83" i="1"/>
  <c r="A84" i="1"/>
  <c r="E84" i="1"/>
  <c r="W84" i="1"/>
  <c r="A85" i="1"/>
  <c r="E85" i="1"/>
  <c r="W85" i="1"/>
  <c r="A86" i="1"/>
  <c r="E86" i="1"/>
  <c r="W86" i="1"/>
  <c r="A87" i="1"/>
  <c r="E87" i="1"/>
  <c r="W87" i="1"/>
  <c r="A88" i="1"/>
  <c r="E88" i="1"/>
  <c r="W88" i="1"/>
  <c r="A89" i="1"/>
  <c r="E89" i="1"/>
  <c r="W89" i="1"/>
  <c r="A90" i="1"/>
  <c r="E90" i="1"/>
  <c r="W90" i="1"/>
  <c r="A91" i="1"/>
  <c r="E91" i="1"/>
  <c r="W91" i="1"/>
  <c r="A92" i="1"/>
  <c r="E92" i="1"/>
  <c r="W92" i="1"/>
  <c r="A93" i="1"/>
  <c r="E93" i="1"/>
  <c r="W93" i="1"/>
  <c r="A94" i="1"/>
  <c r="E94" i="1"/>
  <c r="W94" i="1"/>
  <c r="A95" i="1"/>
  <c r="E95" i="1"/>
  <c r="W95" i="1"/>
  <c r="A97" i="1"/>
  <c r="E97" i="1"/>
  <c r="W97" i="1"/>
  <c r="A99" i="1"/>
  <c r="E99" i="1"/>
  <c r="W99" i="1"/>
  <c r="A100" i="1"/>
  <c r="E100" i="1"/>
  <c r="W100" i="1"/>
  <c r="A101" i="1"/>
  <c r="E101" i="1"/>
  <c r="W101" i="1"/>
  <c r="A103" i="1"/>
  <c r="E103" i="1"/>
  <c r="W103" i="1"/>
  <c r="A105" i="1"/>
  <c r="E105" i="1"/>
  <c r="W105" i="1"/>
  <c r="W106" i="1"/>
  <c r="F23" i="2"/>
  <c r="H23" i="2"/>
  <c r="F27" i="5" s="1"/>
  <c r="AP319" i="1"/>
  <c r="F35" i="2"/>
  <c r="I35" i="2" s="1"/>
  <c r="H35" i="2"/>
  <c r="F37" i="2"/>
  <c r="H37" i="2"/>
  <c r="I37" i="2"/>
  <c r="G28" i="5" s="1"/>
  <c r="L339" i="1"/>
  <c r="V339" i="1"/>
  <c r="AP339" i="1"/>
  <c r="F39" i="2"/>
  <c r="H39" i="2"/>
  <c r="I39" i="2"/>
  <c r="V344" i="1"/>
  <c r="AP344" i="1"/>
  <c r="F40" i="2"/>
  <c r="E30" i="5" s="1"/>
  <c r="H40" i="2"/>
  <c r="I40" i="2" s="1"/>
  <c r="G30" i="5" s="1"/>
  <c r="F16" i="2"/>
  <c r="I16" i="2" s="1"/>
  <c r="G16" i="2"/>
  <c r="H16" i="2"/>
  <c r="A21" i="5"/>
  <c r="B21" i="5"/>
  <c r="C21" i="5"/>
  <c r="D21" i="5"/>
  <c r="F21" i="5"/>
  <c r="A18" i="5"/>
  <c r="B18" i="5"/>
  <c r="C18" i="5"/>
  <c r="D18" i="5"/>
  <c r="E18" i="5"/>
  <c r="F18" i="5"/>
  <c r="A28" i="5"/>
  <c r="B28" i="5"/>
  <c r="C28" i="5"/>
  <c r="D28" i="5"/>
  <c r="E28" i="5"/>
  <c r="F28" i="5"/>
  <c r="A14" i="5"/>
  <c r="B14" i="5"/>
  <c r="C14" i="5"/>
  <c r="D14" i="5"/>
  <c r="E14" i="5"/>
  <c r="F14" i="5"/>
  <c r="A29" i="5"/>
  <c r="B29" i="5"/>
  <c r="C29" i="5"/>
  <c r="D29" i="5"/>
  <c r="E29" i="5"/>
  <c r="F29" i="5"/>
  <c r="A30" i="5"/>
  <c r="B30" i="5"/>
  <c r="C30" i="5"/>
  <c r="D30" i="5"/>
  <c r="A20" i="5"/>
  <c r="B20" i="5"/>
  <c r="C20" i="5"/>
  <c r="D20" i="5"/>
  <c r="A22" i="5"/>
  <c r="B22" i="5"/>
  <c r="C22" i="5"/>
  <c r="D22" i="5"/>
  <c r="F22" i="5"/>
  <c r="A12" i="5"/>
  <c r="B12" i="5"/>
  <c r="C12" i="5"/>
  <c r="D12" i="5"/>
  <c r="A16" i="5"/>
  <c r="B16" i="5"/>
  <c r="C16" i="5"/>
  <c r="D16" i="5"/>
  <c r="A24" i="5"/>
  <c r="B24" i="5"/>
  <c r="C24" i="5"/>
  <c r="D24" i="5"/>
  <c r="E24" i="5"/>
  <c r="F24" i="5"/>
  <c r="A23" i="5"/>
  <c r="B23" i="5"/>
  <c r="C23" i="5"/>
  <c r="D23" i="5"/>
  <c r="F23" i="5"/>
  <c r="A19" i="5"/>
  <c r="B19" i="5"/>
  <c r="C19" i="5"/>
  <c r="D19" i="5"/>
  <c r="E19" i="5"/>
  <c r="F19" i="5"/>
  <c r="A25" i="5"/>
  <c r="B25" i="5"/>
  <c r="C25" i="5"/>
  <c r="D25" i="5"/>
  <c r="E25" i="5"/>
  <c r="A27" i="5"/>
  <c r="B27" i="5"/>
  <c r="C27" i="5"/>
  <c r="D27" i="5"/>
  <c r="E27" i="5"/>
  <c r="A10" i="5"/>
  <c r="C10" i="5"/>
  <c r="D10" i="5"/>
  <c r="E10" i="5"/>
  <c r="A11" i="5"/>
  <c r="B11" i="5"/>
  <c r="C11" i="5"/>
  <c r="D11" i="5"/>
  <c r="E11" i="5"/>
  <c r="F11" i="5"/>
  <c r="A15" i="5"/>
  <c r="B15" i="5"/>
  <c r="C15" i="5"/>
  <c r="D15" i="5"/>
  <c r="E15" i="5"/>
  <c r="F15" i="5"/>
  <c r="A17" i="5"/>
  <c r="B17" i="5"/>
  <c r="C17" i="5"/>
  <c r="D17" i="5"/>
  <c r="E17" i="5"/>
  <c r="A26" i="5"/>
  <c r="B26" i="5"/>
  <c r="C26" i="5"/>
  <c r="D26" i="5"/>
  <c r="F26" i="5"/>
  <c r="F13" i="5"/>
  <c r="E13" i="5"/>
  <c r="D13" i="5"/>
  <c r="C13" i="5"/>
  <c r="A13" i="5"/>
  <c r="D7" i="10"/>
  <c r="D8" i="10"/>
  <c r="D9" i="10"/>
  <c r="D10" i="10"/>
  <c r="D11" i="10"/>
  <c r="D12" i="10"/>
  <c r="D13" i="10"/>
  <c r="B14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3" i="10"/>
  <c r="D35" i="10"/>
  <c r="D36" i="10"/>
  <c r="D37" i="10"/>
  <c r="D39" i="10"/>
  <c r="D41" i="10"/>
  <c r="D42" i="10"/>
  <c r="R15" i="8"/>
  <c r="R16" i="8"/>
  <c r="U15" i="8"/>
  <c r="U16" i="8"/>
  <c r="R17" i="8"/>
  <c r="U17" i="8"/>
  <c r="R18" i="8"/>
  <c r="U18" i="8"/>
  <c r="B41" i="2"/>
  <c r="R27" i="8"/>
  <c r="U27" i="8"/>
  <c r="B18" i="8"/>
  <c r="C18" i="8"/>
  <c r="C17" i="8"/>
  <c r="B17" i="8"/>
  <c r="B16" i="8"/>
  <c r="C16" i="8"/>
  <c r="C15" i="8"/>
  <c r="B15" i="8"/>
  <c r="V27" i="8"/>
  <c r="T27" i="8"/>
  <c r="Q27" i="8"/>
  <c r="P27" i="8"/>
  <c r="L18" i="8"/>
  <c r="L17" i="8"/>
  <c r="L16" i="8"/>
  <c r="O13" i="8"/>
  <c r="A4" i="7"/>
  <c r="B15" i="7"/>
  <c r="A15" i="7"/>
  <c r="B13" i="7"/>
  <c r="A13" i="7"/>
  <c r="B11" i="7"/>
  <c r="A11" i="7"/>
  <c r="B9" i="7"/>
  <c r="A9" i="7"/>
  <c r="A7" i="5"/>
  <c r="E3" i="5"/>
  <c r="A13" i="1"/>
  <c r="A9" i="1"/>
  <c r="A8" i="1"/>
  <c r="A7" i="1"/>
  <c r="A189" i="1"/>
  <c r="A187" i="1"/>
  <c r="A183" i="1"/>
  <c r="A181" i="1"/>
  <c r="V343" i="1"/>
  <c r="A332" i="1"/>
  <c r="E332" i="1"/>
  <c r="A372" i="1"/>
  <c r="E372" i="1"/>
  <c r="A377" i="1"/>
  <c r="E377" i="1"/>
  <c r="A382" i="1"/>
  <c r="E382" i="1"/>
  <c r="A322" i="1"/>
  <c r="E322" i="1"/>
  <c r="A327" i="1"/>
  <c r="E327" i="1"/>
  <c r="A337" i="1"/>
  <c r="E337" i="1"/>
  <c r="A342" i="1"/>
  <c r="E342" i="1"/>
  <c r="A347" i="1"/>
  <c r="E347" i="1"/>
  <c r="A352" i="1"/>
  <c r="E352" i="1"/>
  <c r="A357" i="1"/>
  <c r="E357" i="1"/>
  <c r="A362" i="1"/>
  <c r="E362" i="1"/>
  <c r="A367" i="1"/>
  <c r="E367" i="1"/>
  <c r="A317" i="1"/>
  <c r="E317" i="1"/>
  <c r="E281" i="1"/>
  <c r="A281" i="1"/>
  <c r="AV310" i="1"/>
  <c r="AV311" i="1"/>
  <c r="AV312" i="1"/>
  <c r="AV313" i="1"/>
  <c r="AV309" i="1"/>
  <c r="AV308" i="1"/>
  <c r="AV307" i="1"/>
  <c r="AV306" i="1"/>
  <c r="AK295" i="1"/>
  <c r="AK289" i="1"/>
  <c r="AK296" i="1"/>
  <c r="AK294" i="1"/>
  <c r="AK297" i="1"/>
  <c r="AK290" i="1"/>
  <c r="AK291" i="1"/>
  <c r="AK292" i="1"/>
  <c r="AK293" i="1"/>
  <c r="V334" i="1"/>
  <c r="AV305" i="1"/>
  <c r="AV304" i="1"/>
  <c r="AK288" i="1"/>
  <c r="AK298" i="1"/>
  <c r="AV314" i="1"/>
  <c r="E238" i="1"/>
  <c r="A238" i="1"/>
  <c r="A196" i="1"/>
  <c r="E196" i="1"/>
  <c r="E195" i="1"/>
  <c r="A195" i="1"/>
  <c r="AI276" i="1"/>
  <c r="A275" i="1"/>
  <c r="AI274" i="1"/>
  <c r="A273" i="1"/>
  <c r="AI272" i="1"/>
  <c r="AI271" i="1"/>
  <c r="AI270" i="1"/>
  <c r="A269" i="1"/>
  <c r="AI268" i="1"/>
  <c r="A267" i="1"/>
  <c r="AI266" i="1"/>
  <c r="AI265" i="1"/>
  <c r="AI264" i="1"/>
  <c r="AI263" i="1"/>
  <c r="AI262" i="1"/>
  <c r="AI261" i="1"/>
  <c r="AI260" i="1"/>
  <c r="AI259" i="1"/>
  <c r="AI258" i="1"/>
  <c r="AI257" i="1"/>
  <c r="AI256" i="1"/>
  <c r="AI255" i="1"/>
  <c r="AI254" i="1"/>
  <c r="AI253" i="1"/>
  <c r="AI252" i="1"/>
  <c r="AI251" i="1"/>
  <c r="AI250" i="1"/>
  <c r="AI249" i="1"/>
  <c r="AI248" i="1"/>
  <c r="AI247" i="1"/>
  <c r="AI246" i="1"/>
  <c r="AI245" i="1"/>
  <c r="AI244" i="1"/>
  <c r="AI243" i="1"/>
  <c r="AI242" i="1"/>
  <c r="A240" i="1"/>
  <c r="AI234" i="1"/>
  <c r="A233" i="1"/>
  <c r="AI232" i="1"/>
  <c r="A231" i="1"/>
  <c r="AI230" i="1"/>
  <c r="AI229" i="1"/>
  <c r="AI228" i="1"/>
  <c r="A227" i="1"/>
  <c r="AI226" i="1"/>
  <c r="A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198" i="1"/>
  <c r="A153" i="1"/>
  <c r="E153" i="1"/>
  <c r="E152" i="1"/>
  <c r="A152" i="1"/>
  <c r="AI190" i="1"/>
  <c r="W190" i="1"/>
  <c r="AA190" i="1"/>
  <c r="AE190" i="1"/>
  <c r="AI188" i="1"/>
  <c r="W188" i="1"/>
  <c r="AA188" i="1"/>
  <c r="AE188" i="1"/>
  <c r="AI186" i="1"/>
  <c r="W186" i="1"/>
  <c r="AA186" i="1"/>
  <c r="AE186" i="1"/>
  <c r="AI185" i="1"/>
  <c r="W185" i="1"/>
  <c r="AA185" i="1"/>
  <c r="AE185" i="1"/>
  <c r="AI184" i="1"/>
  <c r="W184" i="1"/>
  <c r="AA184" i="1"/>
  <c r="AE184" i="1"/>
  <c r="AI182" i="1"/>
  <c r="W182" i="1"/>
  <c r="AA182" i="1"/>
  <c r="AE182" i="1"/>
  <c r="AI180" i="1"/>
  <c r="W180" i="1"/>
  <c r="AA180" i="1"/>
  <c r="AE180" i="1"/>
  <c r="AI179" i="1"/>
  <c r="W179" i="1"/>
  <c r="AA179" i="1"/>
  <c r="AE179" i="1"/>
  <c r="AI178" i="1"/>
  <c r="W178" i="1"/>
  <c r="AA178" i="1"/>
  <c r="AE178" i="1"/>
  <c r="AI177" i="1"/>
  <c r="W177" i="1"/>
  <c r="AA177" i="1"/>
  <c r="AE177" i="1"/>
  <c r="AI176" i="1"/>
  <c r="W176" i="1"/>
  <c r="AA176" i="1"/>
  <c r="AE176" i="1"/>
  <c r="AI175" i="1"/>
  <c r="W175" i="1"/>
  <c r="AA175" i="1"/>
  <c r="AE175" i="1"/>
  <c r="AI174" i="1"/>
  <c r="W174" i="1"/>
  <c r="AA174" i="1"/>
  <c r="AE174" i="1"/>
  <c r="AI173" i="1"/>
  <c r="W173" i="1"/>
  <c r="AA173" i="1"/>
  <c r="AE173" i="1"/>
  <c r="AI172" i="1"/>
  <c r="W172" i="1"/>
  <c r="AA172" i="1"/>
  <c r="AE172" i="1"/>
  <c r="AI171" i="1"/>
  <c r="W171" i="1"/>
  <c r="AA171" i="1"/>
  <c r="AE171" i="1"/>
  <c r="AI170" i="1"/>
  <c r="W170" i="1"/>
  <c r="AA170" i="1"/>
  <c r="AE170" i="1"/>
  <c r="AI169" i="1"/>
  <c r="W169" i="1"/>
  <c r="AA169" i="1"/>
  <c r="AE169" i="1"/>
  <c r="AI168" i="1"/>
  <c r="W168" i="1"/>
  <c r="AA168" i="1"/>
  <c r="AE168" i="1"/>
  <c r="AI167" i="1"/>
  <c r="W167" i="1"/>
  <c r="AA167" i="1"/>
  <c r="AE167" i="1"/>
  <c r="AI166" i="1"/>
  <c r="W166" i="1"/>
  <c r="AA166" i="1"/>
  <c r="AE166" i="1"/>
  <c r="AI165" i="1"/>
  <c r="W165" i="1"/>
  <c r="AA165" i="1"/>
  <c r="AE165" i="1"/>
  <c r="AI164" i="1"/>
  <c r="W164" i="1"/>
  <c r="AA164" i="1"/>
  <c r="AE164" i="1"/>
  <c r="AI163" i="1"/>
  <c r="W163" i="1"/>
  <c r="AA163" i="1"/>
  <c r="AE163" i="1"/>
  <c r="AI162" i="1"/>
  <c r="W162" i="1"/>
  <c r="AA162" i="1"/>
  <c r="AE162" i="1"/>
  <c r="AI161" i="1"/>
  <c r="W161" i="1"/>
  <c r="AA161" i="1"/>
  <c r="AE161" i="1"/>
  <c r="AI160" i="1"/>
  <c r="W160" i="1"/>
  <c r="AA160" i="1"/>
  <c r="AE160" i="1"/>
  <c r="AI159" i="1"/>
  <c r="W159" i="1"/>
  <c r="AA159" i="1"/>
  <c r="AE159" i="1"/>
  <c r="AI158" i="1"/>
  <c r="W158" i="1"/>
  <c r="AA158" i="1"/>
  <c r="AE158" i="1"/>
  <c r="AI157" i="1"/>
  <c r="W157" i="1"/>
  <c r="AA157" i="1"/>
  <c r="AE157" i="1"/>
  <c r="AI156" i="1"/>
  <c r="W156" i="1"/>
  <c r="AA156" i="1"/>
  <c r="AE156" i="1"/>
  <c r="A155" i="1"/>
  <c r="A111" i="1"/>
  <c r="E111" i="1"/>
  <c r="A110" i="1"/>
  <c r="E110" i="1"/>
  <c r="E109" i="1"/>
  <c r="A109" i="1"/>
  <c r="AI148" i="1"/>
  <c r="A147" i="1"/>
  <c r="AI146" i="1"/>
  <c r="A145" i="1"/>
  <c r="AI144" i="1"/>
  <c r="AI143" i="1"/>
  <c r="AI142" i="1"/>
  <c r="A141" i="1"/>
  <c r="AI140" i="1"/>
  <c r="A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113" i="1"/>
  <c r="AA120" i="1"/>
  <c r="AE120" i="1"/>
  <c r="AA140" i="1"/>
  <c r="AE140" i="1"/>
  <c r="AA143" i="1"/>
  <c r="AE143" i="1"/>
  <c r="AA142" i="1"/>
  <c r="AE142" i="1"/>
  <c r="AA121" i="1"/>
  <c r="AE121" i="1"/>
  <c r="AA129" i="1"/>
  <c r="AE129" i="1"/>
  <c r="AA115" i="1"/>
  <c r="AE115" i="1"/>
  <c r="AA118" i="1"/>
  <c r="AE118" i="1"/>
  <c r="AA126" i="1"/>
  <c r="AE126" i="1"/>
  <c r="AA137" i="1"/>
  <c r="AE137" i="1"/>
  <c r="AA116" i="1"/>
  <c r="AE116" i="1"/>
  <c r="AA119" i="1"/>
  <c r="AE119" i="1"/>
  <c r="AA124" i="1"/>
  <c r="AE124" i="1"/>
  <c r="AA132" i="1"/>
  <c r="AE132" i="1"/>
  <c r="AA146" i="1"/>
  <c r="AE146" i="1"/>
  <c r="AA117" i="1"/>
  <c r="AE117" i="1"/>
  <c r="AA125" i="1"/>
  <c r="AE125" i="1"/>
  <c r="AA133" i="1"/>
  <c r="AE133" i="1"/>
  <c r="AA123" i="1"/>
  <c r="AE123" i="1"/>
  <c r="AA128" i="1"/>
  <c r="AE128" i="1"/>
  <c r="AA131" i="1"/>
  <c r="AE131" i="1"/>
  <c r="AA136" i="1"/>
  <c r="AE136" i="1"/>
  <c r="AA134" i="1"/>
  <c r="AE134" i="1"/>
  <c r="AA148" i="1"/>
  <c r="AE148" i="1"/>
  <c r="AA127" i="1"/>
  <c r="AE127" i="1"/>
  <c r="AA135" i="1"/>
  <c r="AE135" i="1"/>
  <c r="AA144" i="1"/>
  <c r="AE144" i="1"/>
  <c r="AA114" i="1"/>
  <c r="AE114" i="1"/>
  <c r="AA122" i="1"/>
  <c r="AE122" i="1"/>
  <c r="AA138" i="1"/>
  <c r="AE138" i="1"/>
  <c r="AA130" i="1"/>
  <c r="AE130" i="1"/>
  <c r="AI105" i="1"/>
  <c r="AI103" i="1"/>
  <c r="AI101" i="1"/>
  <c r="AI100" i="1"/>
  <c r="AI99" i="1"/>
  <c r="AI97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104" i="1"/>
  <c r="A102" i="1"/>
  <c r="A98" i="1"/>
  <c r="A96" i="1"/>
  <c r="A70" i="1"/>
  <c r="E68" i="1"/>
  <c r="A68" i="1"/>
  <c r="E67" i="1"/>
  <c r="A67" i="1"/>
  <c r="AA63" i="1"/>
  <c r="AE63" i="1"/>
  <c r="AA61" i="1"/>
  <c r="AE61" i="1"/>
  <c r="AA58" i="1"/>
  <c r="AE58" i="1"/>
  <c r="AA59" i="1"/>
  <c r="AE59" i="1"/>
  <c r="AA57" i="1"/>
  <c r="AE57" i="1"/>
  <c r="AA30" i="1"/>
  <c r="AE30" i="1"/>
  <c r="AA35" i="1"/>
  <c r="AE35" i="1"/>
  <c r="AA40" i="1"/>
  <c r="AE40" i="1"/>
  <c r="AA47" i="1"/>
  <c r="AE47" i="1"/>
  <c r="AA48" i="1"/>
  <c r="AE48" i="1"/>
  <c r="AA29" i="1"/>
  <c r="AE29" i="1"/>
  <c r="AA39" i="1"/>
  <c r="AE39" i="1"/>
  <c r="AA41" i="1"/>
  <c r="AE41" i="1"/>
  <c r="AA42" i="1"/>
  <c r="AE42" i="1"/>
  <c r="AA43" i="1"/>
  <c r="AE43" i="1"/>
  <c r="AA44" i="1"/>
  <c r="AE44" i="1"/>
  <c r="AA45" i="1"/>
  <c r="AE45" i="1"/>
  <c r="AA46" i="1"/>
  <c r="AE46" i="1"/>
  <c r="AA49" i="1"/>
  <c r="AE49" i="1"/>
  <c r="AA50" i="1"/>
  <c r="AE50" i="1"/>
  <c r="AA51" i="1"/>
  <c r="AE51" i="1"/>
  <c r="AA31" i="1"/>
  <c r="AE31" i="1"/>
  <c r="AA32" i="1"/>
  <c r="AE32" i="1"/>
  <c r="AA33" i="1"/>
  <c r="AE33" i="1"/>
  <c r="AA34" i="1"/>
  <c r="AE34" i="1"/>
  <c r="AA36" i="1"/>
  <c r="AE36" i="1"/>
  <c r="AA37" i="1"/>
  <c r="AE37" i="1"/>
  <c r="AA38" i="1"/>
  <c r="AE38" i="1"/>
  <c r="AA52" i="1"/>
  <c r="AE52" i="1"/>
  <c r="AA53" i="1"/>
  <c r="AE53" i="1"/>
  <c r="E26" i="1"/>
  <c r="A26" i="1"/>
  <c r="A25" i="1"/>
  <c r="E25" i="1"/>
  <c r="E24" i="1"/>
  <c r="A24" i="1"/>
  <c r="E23" i="1"/>
  <c r="A23" i="1"/>
  <c r="AA72" i="1"/>
  <c r="AE72" i="1"/>
  <c r="AA94" i="1"/>
  <c r="AE94" i="1"/>
  <c r="AA82" i="1"/>
  <c r="AE82" i="1"/>
  <c r="AA84" i="1"/>
  <c r="AE84" i="1"/>
  <c r="AA71" i="1"/>
  <c r="AE71" i="1"/>
  <c r="AA95" i="1"/>
  <c r="AE95" i="1"/>
  <c r="AA80" i="1"/>
  <c r="AE80" i="1"/>
  <c r="AA97" i="1"/>
  <c r="AE97" i="1"/>
  <c r="AA75" i="1"/>
  <c r="AE75" i="1"/>
  <c r="AA83" i="1"/>
  <c r="AE83" i="1"/>
  <c r="AA78" i="1"/>
  <c r="AE78" i="1"/>
  <c r="AA85" i="1"/>
  <c r="AE85" i="1"/>
  <c r="AA99" i="1"/>
  <c r="AE99" i="1"/>
  <c r="AA74" i="1"/>
  <c r="AE74" i="1"/>
  <c r="AA76" i="1"/>
  <c r="AE76" i="1"/>
  <c r="Y149" i="1"/>
  <c r="AA101" i="1"/>
  <c r="AE101" i="1"/>
  <c r="AA93" i="1"/>
  <c r="AE93" i="1"/>
  <c r="AA91" i="1"/>
  <c r="AE91" i="1"/>
  <c r="AA90" i="1"/>
  <c r="AE90" i="1"/>
  <c r="AA87" i="1"/>
  <c r="AE87" i="1"/>
  <c r="AA86" i="1"/>
  <c r="AE86" i="1"/>
  <c r="AA79" i="1"/>
  <c r="AE79" i="1"/>
  <c r="AA77" i="1"/>
  <c r="AE77" i="1"/>
  <c r="AA100" i="1"/>
  <c r="AE100" i="1"/>
  <c r="AA88" i="1"/>
  <c r="AE88" i="1"/>
  <c r="AA103" i="1"/>
  <c r="AE103" i="1"/>
  <c r="AA105" i="1"/>
  <c r="AE105" i="1"/>
  <c r="AA92" i="1"/>
  <c r="AE92" i="1"/>
  <c r="AA89" i="1"/>
  <c r="AE89" i="1"/>
  <c r="AA81" i="1"/>
  <c r="AE81" i="1"/>
  <c r="AA73" i="1"/>
  <c r="AE73" i="1"/>
  <c r="AA55" i="1"/>
  <c r="AE55" i="1"/>
  <c r="Y106" i="1"/>
  <c r="H30" i="9" l="1"/>
  <c r="G25" i="5"/>
  <c r="I33" i="2"/>
  <c r="G15" i="5"/>
  <c r="G26" i="5"/>
  <c r="G13" i="5"/>
  <c r="I17" i="2"/>
  <c r="E23" i="5"/>
  <c r="E22" i="5"/>
  <c r="I23" i="2"/>
  <c r="G27" i="5" s="1"/>
  <c r="F12" i="5"/>
  <c r="E26" i="5"/>
  <c r="F25" i="5"/>
  <c r="F16" i="5"/>
  <c r="F30" i="5"/>
  <c r="B4" i="9"/>
  <c r="A4" i="5"/>
  <c r="I41" i="2"/>
  <c r="G20" i="5" s="1"/>
  <c r="F17" i="5"/>
  <c r="G26" i="2" l="1"/>
  <c r="H26" i="2" s="1"/>
  <c r="F10" i="5" s="1"/>
  <c r="J26" i="12"/>
  <c r="K26" i="12" s="1"/>
  <c r="L26" i="12" s="1"/>
  <c r="L29" i="12" s="1"/>
  <c r="L51" i="12" s="1"/>
  <c r="H31" i="9"/>
  <c r="H32" i="9" s="1"/>
  <c r="I26" i="2"/>
  <c r="G10" i="5" s="1"/>
  <c r="G31" i="5" s="1"/>
  <c r="I6" i="5" s="1"/>
  <c r="H15" i="5" s="1"/>
  <c r="C9" i="7"/>
  <c r="O15" i="8"/>
  <c r="C13" i="7"/>
  <c r="O17" i="8"/>
  <c r="S17" i="8" s="1"/>
  <c r="Y17" i="8" s="1"/>
  <c r="I49" i="2"/>
  <c r="I29" i="2" l="1"/>
  <c r="C11" i="7" s="1"/>
  <c r="C17" i="7" s="1"/>
  <c r="S15" i="8"/>
  <c r="H29" i="5"/>
  <c r="H28" i="5"/>
  <c r="H22" i="5"/>
  <c r="H19" i="5"/>
  <c r="H14" i="5"/>
  <c r="H16" i="5"/>
  <c r="H12" i="5"/>
  <c r="H11" i="5"/>
  <c r="H18" i="5"/>
  <c r="H24" i="5"/>
  <c r="H17" i="5"/>
  <c r="H23" i="5"/>
  <c r="H21" i="5"/>
  <c r="H30" i="5"/>
  <c r="E14" i="7"/>
  <c r="M14" i="7"/>
  <c r="N14" i="7"/>
  <c r="J14" i="7"/>
  <c r="H13" i="7"/>
  <c r="H14" i="7" s="1"/>
  <c r="K14" i="7"/>
  <c r="G13" i="7"/>
  <c r="G14" i="7" s="1"/>
  <c r="F13" i="7"/>
  <c r="F14" i="7" s="1"/>
  <c r="L14" i="7"/>
  <c r="H27" i="5"/>
  <c r="G9" i="7"/>
  <c r="H9" i="7"/>
  <c r="K9" i="7"/>
  <c r="E9" i="7"/>
  <c r="L9" i="7"/>
  <c r="J9" i="7"/>
  <c r="M9" i="7"/>
  <c r="F9" i="7"/>
  <c r="I9" i="7"/>
  <c r="O18" i="8"/>
  <c r="S18" i="8" s="1"/>
  <c r="Y18" i="8" s="1"/>
  <c r="C15" i="7"/>
  <c r="I51" i="2"/>
  <c r="H13" i="5"/>
  <c r="H20" i="5"/>
  <c r="H25" i="5"/>
  <c r="H10" i="5"/>
  <c r="I10" i="5" s="1"/>
  <c r="I11" i="5" s="1"/>
  <c r="H26" i="5"/>
  <c r="I12" i="5" l="1"/>
  <c r="I13" i="5"/>
  <c r="O16" i="8"/>
  <c r="S16" i="8" s="1"/>
  <c r="Y16" i="8" s="1"/>
  <c r="I14" i="5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N9" i="7"/>
  <c r="O27" i="8"/>
  <c r="N10" i="7"/>
  <c r="I10" i="7"/>
  <c r="H10" i="7"/>
  <c r="F10" i="7"/>
  <c r="M10" i="7"/>
  <c r="Y15" i="8"/>
  <c r="I13" i="7"/>
  <c r="I14" i="7" s="1"/>
  <c r="J10" i="7"/>
  <c r="G10" i="7"/>
  <c r="H15" i="7"/>
  <c r="H16" i="7" s="1"/>
  <c r="I15" i="7"/>
  <c r="I16" i="7" s="1"/>
  <c r="F15" i="7"/>
  <c r="F16" i="7" s="1"/>
  <c r="E15" i="7"/>
  <c r="E16" i="7" s="1"/>
  <c r="G15" i="7"/>
  <c r="G16" i="7" s="1"/>
  <c r="L10" i="7"/>
  <c r="K10" i="7"/>
  <c r="E10" i="7"/>
  <c r="L11" i="7"/>
  <c r="L12" i="7" s="1"/>
  <c r="M11" i="7"/>
  <c r="M12" i="7" s="1"/>
  <c r="G11" i="7"/>
  <c r="G12" i="7" s="1"/>
  <c r="J11" i="7"/>
  <c r="J12" i="7" s="1"/>
  <c r="K11" i="7"/>
  <c r="K12" i="7" s="1"/>
  <c r="I11" i="7"/>
  <c r="I12" i="7" s="1"/>
  <c r="H11" i="7"/>
  <c r="H12" i="7" s="1"/>
  <c r="E11" i="7"/>
  <c r="E12" i="7" s="1"/>
  <c r="F11" i="7"/>
  <c r="F12" i="7" s="1"/>
  <c r="S27" i="8" l="1"/>
  <c r="AB27" i="8"/>
  <c r="J17" i="7"/>
  <c r="J18" i="7" s="1"/>
  <c r="E17" i="7"/>
  <c r="E18" i="7" s="1"/>
  <c r="E20" i="7" s="1"/>
  <c r="H17" i="7"/>
  <c r="H18" i="7" s="1"/>
  <c r="K17" i="7"/>
  <c r="K18" i="7" s="1"/>
  <c r="Y28" i="8"/>
  <c r="Y27" i="8"/>
  <c r="G17" i="7"/>
  <c r="G18" i="7" s="1"/>
  <c r="I17" i="7"/>
  <c r="I18" i="7" s="1"/>
  <c r="N11" i="7"/>
  <c r="L17" i="7"/>
  <c r="L18" i="7" s="1"/>
  <c r="M17" i="7"/>
  <c r="M18" i="7" s="1"/>
  <c r="F17" i="7"/>
  <c r="F18" i="7" s="1"/>
  <c r="E19" i="7" l="1"/>
  <c r="F19" i="7"/>
  <c r="G19" i="7" s="1"/>
  <c r="H19" i="7" s="1"/>
  <c r="I19" i="7" s="1"/>
  <c r="J19" i="7" s="1"/>
  <c r="K19" i="7" s="1"/>
  <c r="L19" i="7" s="1"/>
  <c r="M19" i="7" s="1"/>
  <c r="F20" i="7"/>
  <c r="G20" i="7" s="1"/>
  <c r="H20" i="7" s="1"/>
  <c r="I20" i="7" s="1"/>
  <c r="J20" i="7" s="1"/>
  <c r="K20" i="7" s="1"/>
  <c r="L20" i="7" s="1"/>
  <c r="M20" i="7" s="1"/>
  <c r="N12" i="7"/>
  <c r="N17" i="7"/>
  <c r="N18" i="7" s="1"/>
  <c r="N20" i="7" l="1"/>
  <c r="N19" i="7"/>
</calcChain>
</file>

<file path=xl/sharedStrings.xml><?xml version="1.0" encoding="utf-8"?>
<sst xmlns="http://schemas.openxmlformats.org/spreadsheetml/2006/main" count="771" uniqueCount="348">
  <si>
    <t>BAIRRO SANTA ESMERALDA</t>
  </si>
  <si>
    <t>Largura</t>
  </si>
  <si>
    <t>Extensão</t>
  </si>
  <si>
    <t>CRISTO REDENTOR</t>
  </si>
  <si>
    <t>DA LIBERDADE</t>
  </si>
  <si>
    <t>DR. JOSÉ AMAURÍ CANUTO</t>
  </si>
  <si>
    <t>LUIS DE ALBUQUERQUE LIMA</t>
  </si>
  <si>
    <t>FLORO GOMES NOVAIS</t>
  </si>
  <si>
    <t>IRMÃO JOSÉ AUGUSTO PEREIRA</t>
  </si>
  <si>
    <t>ISMAEL MAXIMINIANO DA SILVA</t>
  </si>
  <si>
    <t>JOSÉ CÍCERO DE QUEIROZ</t>
  </si>
  <si>
    <t>JUSTINO S. DA SILVA</t>
  </si>
  <si>
    <t>LAURO FERREIRA DE MACEDO</t>
  </si>
  <si>
    <t>MARECHAL RONDOM</t>
  </si>
  <si>
    <t>MARIA DE BRITO MELO</t>
  </si>
  <si>
    <t>MARIA GOMES EVANGELISTA</t>
  </si>
  <si>
    <t>PREFEITO HIGINO VITAL</t>
  </si>
  <si>
    <t>JOSÉ TIMÓTEO DE AMORIM - PROJETO 33</t>
  </si>
  <si>
    <t>ROTEIRO</t>
  </si>
  <si>
    <t>SÃO JORGE</t>
  </si>
  <si>
    <t>SEBASTIÃO RIBEIRO BARBOSA (trecho 01)</t>
  </si>
  <si>
    <t>JOSÉ MACHADO SOBRINHO</t>
  </si>
  <si>
    <t>JOSÉ VALENTIM DOS SANTOS (TRECHO 01)</t>
  </si>
  <si>
    <t>JOSÉ VALENTIM DOS SANTOS (TRECHO 02)</t>
  </si>
  <si>
    <t>LAURA VITURINO DA ROCHA</t>
  </si>
  <si>
    <t>PRAÇA MENINO JESUS (TRECHO 01)</t>
  </si>
  <si>
    <t>PRAÇA MENINO JESUS (TRECHO 02)</t>
  </si>
  <si>
    <t>SEBASTIÃO RIBEIRO BARBOSA (trecho 02) - PRAÇA</t>
  </si>
  <si>
    <t>BAIRRO CACIMBAS</t>
  </si>
  <si>
    <t>RUA SANTA CATARINA</t>
  </si>
  <si>
    <t>BAIRRO MANOEL TELES</t>
  </si>
  <si>
    <t>ANTONIO LEITE</t>
  </si>
  <si>
    <t>MANOEL LUCINDO DA SILVA</t>
  </si>
  <si>
    <t>MANOEL CORREIA DE MACEDO</t>
  </si>
  <si>
    <t>BAIRRO BRASÍLIA</t>
  </si>
  <si>
    <t>JOSÉ VENTURA DE OLIVEIRA</t>
  </si>
  <si>
    <t>BAIRRO JARDIM TROPICAL</t>
  </si>
  <si>
    <t>ANTÔNIO EVANGELISTA DA SILVA</t>
  </si>
  <si>
    <t>PREFEITURA MUNICIPAL DE ARAPIRACA</t>
  </si>
  <si>
    <t>CENTRO ADMINISTRATIVO ANTÔNIO ROCHA</t>
  </si>
  <si>
    <t xml:space="preserve">Planilha Orçamentária </t>
  </si>
  <si>
    <r>
      <t xml:space="preserve">OBJETO: </t>
    </r>
    <r>
      <rPr>
        <sz val="10"/>
        <color indexed="8"/>
        <rFont val="Helvetica"/>
      </rPr>
      <t>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t>
    </r>
  </si>
  <si>
    <r>
      <t xml:space="preserve">CONTRATO DE REPASSE: </t>
    </r>
    <r>
      <rPr>
        <sz val="10"/>
        <color indexed="8"/>
        <rFont val="Helvetica"/>
      </rPr>
      <t>297.957.37/2009/CAIXA/PMA</t>
    </r>
  </si>
  <si>
    <t>Data base:</t>
  </si>
  <si>
    <t>COM DESONERAÇÃO / ENCARGOS SOCIAIS DESONERADOS: 86,19%(HORA)   47,54%(MÊS)</t>
  </si>
  <si>
    <t xml:space="preserve">BDI: </t>
  </si>
  <si>
    <t>DECLARO ATEDIMENTO AO ENCARGOS SOCIAIS ESTABELECIDOS PELO SINAPI</t>
  </si>
  <si>
    <t>Item</t>
  </si>
  <si>
    <t>Fonte</t>
  </si>
  <si>
    <t>Código</t>
  </si>
  <si>
    <t>Discriminação</t>
  </si>
  <si>
    <t>Unid.</t>
  </si>
  <si>
    <t>Quantidade</t>
  </si>
  <si>
    <t>Preço unitario sem BDI (R$)</t>
  </si>
  <si>
    <t>Preço unitario com BDI (R$)</t>
  </si>
  <si>
    <t>Custo Total (R$)</t>
  </si>
  <si>
    <t>1.0</t>
  </si>
  <si>
    <t>ADMINISTRAÇÃO DA OBRA</t>
  </si>
  <si>
    <t>1.1</t>
  </si>
  <si>
    <t>CPU</t>
  </si>
  <si>
    <t>Administração da obra</t>
  </si>
  <si>
    <t>Mês</t>
  </si>
  <si>
    <t xml:space="preserve">Sub Total </t>
  </si>
  <si>
    <t>2.0</t>
  </si>
  <si>
    <t xml:space="preserve">TERRAPLENAGEM E PAVIMENTAÇÃO </t>
  </si>
  <si>
    <t>2.1</t>
  </si>
  <si>
    <t>SERVIÇOS DE TERRAPLENAGEM</t>
  </si>
  <si>
    <t>2.1.1</t>
  </si>
  <si>
    <t xml:space="preserve">SERVIÇOS DE TOPOGRÁFIA </t>
  </si>
  <si>
    <t>SINAPI</t>
  </si>
  <si>
    <t>m²</t>
  </si>
  <si>
    <t>2.2</t>
  </si>
  <si>
    <t>MOVIMENTO DE TERRA</t>
  </si>
  <si>
    <t>2.2.1</t>
  </si>
  <si>
    <t>Regularizacao de superficies em terra com motoniveladora. AF_11/2019 - (Paralelepípedo)</t>
  </si>
  <si>
    <t>2.5</t>
  </si>
  <si>
    <t>PAVIMENTAÇÃO</t>
  </si>
  <si>
    <t>2.5.1</t>
  </si>
  <si>
    <t>Pavimentação em paralelepípedo</t>
  </si>
  <si>
    <t>2.5.1.2</t>
  </si>
  <si>
    <t>Meio-fio (guia)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</si>
  <si>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</si>
  <si>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</si>
  <si>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>3.0</t>
  </si>
  <si>
    <t>SINALIZAÇÃO VIÁRIA</t>
  </si>
  <si>
    <t>3.1</t>
  </si>
  <si>
    <t>ORSE</t>
  </si>
  <si>
    <t>und</t>
  </si>
  <si>
    <t>3.2</t>
  </si>
  <si>
    <t>4.0</t>
  </si>
  <si>
    <t>DRENAGEM DE ÁGUAS PLUVIAS</t>
  </si>
  <si>
    <t>4.1</t>
  </si>
  <si>
    <t>Locação de rede de água ou esgoto. AF_10/2018</t>
  </si>
  <si>
    <t>4.2</t>
  </si>
  <si>
    <t>Escavação mecanizada de vala com profundidade até 1,5 m, com escavadeira hidráulica (capacidade da caçamba: 0,8 m3 / potência: 111 hp), largura de 1,5 m a 2,5 m, em solo de 1a categoria, em vias urbanas. af_01/2015</t>
  </si>
  <si>
    <t>m³</t>
  </si>
  <si>
    <t>4.3</t>
  </si>
  <si>
    <t>Escavação mecanizada de vala com profundidade maior que 1,51 m até 3,0  m, com escavadeira hidráulica (capacidade da caçamba: 0,8 m3 / potência: 111 hp), largura até 1,5 m, em solo de 1a categoria, em vias urbanas. af_01/2015</t>
  </si>
  <si>
    <t>4.4</t>
  </si>
  <si>
    <t>Reaterro manual de valas com compactação mecanizada</t>
  </si>
  <si>
    <t>4.5</t>
  </si>
  <si>
    <t>m3</t>
  </si>
  <si>
    <t>4.6</t>
  </si>
  <si>
    <t>Transporte com caminhão basculante de 10 m³, em via urbana em leito natural -  (bota fora)</t>
  </si>
  <si>
    <t>m3xkm</t>
  </si>
  <si>
    <t>4.7</t>
  </si>
  <si>
    <t>4.8</t>
  </si>
  <si>
    <t>Tubo de concreto para redes coletoras de águas pluviais, diâmetro de 400 mm, junta rígida, instalado em local com baixo nível de interferênc ias - fornecimento e assentamento. af_12/2015</t>
  </si>
  <si>
    <t>4.9</t>
  </si>
  <si>
    <t>Tubo de concreto para redes coletoras de águas pluviais, diâmetro de 600 mm, junta rígida, instalado em local com baixo nível de interferênc ias - fornecimento e assentamento. af_12/2015</t>
  </si>
  <si>
    <t>4.10</t>
  </si>
  <si>
    <t>Boca de lobo em alvenaria tijolo macico, revestida c/ argamassa d e cimento e areia 1:3, sobre lastro de concreto 10cm e tampa de concreto armado</t>
  </si>
  <si>
    <t>un</t>
  </si>
  <si>
    <t>4.11</t>
  </si>
  <si>
    <t>Poço de visita em alvenaria tij. maciços esp. = 0,20m, dim. int. = 1.40 x 1.40 x 1.20m, laje sup.c.a. esp. = 0,15m, inclusive tampão td-600</t>
  </si>
  <si>
    <t>4.12</t>
  </si>
  <si>
    <t>4.13</t>
  </si>
  <si>
    <t>Poço de visita em alvenaria tij. maciços esp. = 0,20m, dim. int. = 1.40 x 1.40 x 1.60m, laje sup. c.a. esp. = 0,15m, inclusive tampão td-600</t>
  </si>
  <si>
    <t>4.14</t>
  </si>
  <si>
    <t>Poço de visita em alvenaria tij. maciços esp. = 0,20m, dim. int. = 1.40 x 1.40 x 2.00m, laje sup.c.a. esp. = 0,15m, inclusive tampão td-600</t>
  </si>
  <si>
    <t>Poço de visita em alvenaria tij. maciços esp.=0,20m dim.int.=1,40x1,40x2,80m laje superior concreto armado esp.=0,15m, inclusive tampão td-600</t>
  </si>
  <si>
    <t>Sub total</t>
  </si>
  <si>
    <t>TOTAL DO ORÇAMENTO (R$)</t>
  </si>
  <si>
    <t>Período de Execução da Obra (mês)</t>
  </si>
  <si>
    <t>Espessura</t>
  </si>
  <si>
    <t>Quant</t>
  </si>
  <si>
    <t>D.M.T</t>
  </si>
  <si>
    <t>Empolamento</t>
  </si>
  <si>
    <t>Área</t>
  </si>
  <si>
    <t>Volume</t>
  </si>
  <si>
    <t>M³ x Km</t>
  </si>
  <si>
    <t>Rua</t>
  </si>
  <si>
    <t>:Total</t>
  </si>
  <si>
    <t>2.1.1.1</t>
  </si>
  <si>
    <t>JOSÉ NETO TOTÔ</t>
  </si>
  <si>
    <t>Comp</t>
  </si>
  <si>
    <t>Larg</t>
  </si>
  <si>
    <t>Altura</t>
  </si>
  <si>
    <t>TOTAIS</t>
  </si>
  <si>
    <t>Extensão Total da Rede</t>
  </si>
  <si>
    <t>Volume Total de Escavação</t>
  </si>
  <si>
    <t>Vol Escavado</t>
  </si>
  <si>
    <t>Vol Reaterrado</t>
  </si>
  <si>
    <t>Vol Bota-fora</t>
  </si>
  <si>
    <t>Empolamnto</t>
  </si>
  <si>
    <t>Trecho</t>
  </si>
  <si>
    <t>à</t>
  </si>
  <si>
    <t>h média</t>
  </si>
  <si>
    <t>h1</t>
  </si>
  <si>
    <t>h2</t>
  </si>
  <si>
    <t>PV</t>
  </si>
  <si>
    <t>PV2</t>
  </si>
  <si>
    <t>PV3</t>
  </si>
  <si>
    <t>PV Exist</t>
  </si>
  <si>
    <t>PV1</t>
  </si>
  <si>
    <t>PV4</t>
  </si>
  <si>
    <t>PV5</t>
  </si>
  <si>
    <t>PV8</t>
  </si>
  <si>
    <t>PV6</t>
  </si>
  <si>
    <t>PV7</t>
  </si>
  <si>
    <t>PV9</t>
  </si>
  <si>
    <t>PV10</t>
  </si>
  <si>
    <t>Volume escavação h&lt;=1,50m</t>
  </si>
  <si>
    <t>Volume escavação h&gt;1,50m</t>
  </si>
  <si>
    <t>Volume da Rede</t>
  </si>
  <si>
    <t>Volume de Reaterro</t>
  </si>
  <si>
    <t xml:space="preserve">IRMÃO JOSÉ AUGUSTO PEREIRA </t>
  </si>
  <si>
    <t>REDE DE Ø600mm</t>
  </si>
  <si>
    <t>PV 1</t>
  </si>
  <si>
    <t>PV 2</t>
  </si>
  <si>
    <t>PV 3</t>
  </si>
  <si>
    <t>PV 4</t>
  </si>
  <si>
    <t>PV 5</t>
  </si>
  <si>
    <t>PV 6</t>
  </si>
  <si>
    <t>PV 7</t>
  </si>
  <si>
    <t>PV 8</t>
  </si>
  <si>
    <t>PV 9</t>
  </si>
  <si>
    <t>PV 10</t>
  </si>
  <si>
    <t>Vol da Rede</t>
  </si>
  <si>
    <t>Vol de Escavação h&lt;=1,50m</t>
  </si>
  <si>
    <t>POÇO DE VISITA - 1,80x1,80</t>
  </si>
  <si>
    <t>BOCA DE LOBO</t>
  </si>
  <si>
    <t>Vol Reaterro</t>
  </si>
  <si>
    <t>REDE DE Ø400mm</t>
  </si>
  <si>
    <t>Volume Escavado</t>
  </si>
  <si>
    <t>Volume da Rede (Desconto)</t>
  </si>
  <si>
    <t>Volume Reaterrado</t>
  </si>
  <si>
    <t>DMT (Km)</t>
  </si>
  <si>
    <t>Momento Transporte (M³xKM)</t>
  </si>
  <si>
    <t>Colchão de Areia (Desconto)</t>
  </si>
  <si>
    <t>Colchão de Areia</t>
  </si>
  <si>
    <t xml:space="preserve">Altura </t>
  </si>
  <si>
    <t>Área - Vala da Rede Ø600mm</t>
  </si>
  <si>
    <t>Área - Vala da Rede Ø400mm</t>
  </si>
  <si>
    <t>Extensão Total</t>
  </si>
  <si>
    <t>Memória de Cálculo</t>
  </si>
  <si>
    <t>Placa de regulamentação R-1 - hexagonal, (parada obrigatória), padrão dnit, em chapa de aço nº 18, tratada, revestida em película totalmente refletiva, incluso barrote para fixação - fornecimento e instalação</t>
  </si>
  <si>
    <t>Placa de regulamentação R-19 - circular, (velocodade máxima permitiada), padrão dnit, em chapa deaço nº 18, tratada, revestida com película totalmente refletiva, incluso barrote para fixação - fornecimento e instalação</t>
  </si>
  <si>
    <t>ALAN KARDEC</t>
  </si>
  <si>
    <t xml:space="preserve"> </t>
  </si>
  <si>
    <t>CURVA ABC</t>
  </si>
  <si>
    <t>PREFEITUIRA MUNICIPAL DE ARAPIRACA</t>
  </si>
  <si>
    <t>Referenciais: NOV/2020</t>
  </si>
  <si>
    <t xml:space="preserve">BDI </t>
  </si>
  <si>
    <t>Local: Arapiraca/AL</t>
  </si>
  <si>
    <t>PLANILHA ORÇAMENTÁRIA</t>
  </si>
  <si>
    <t>Valor do contrato:</t>
  </si>
  <si>
    <t>Contrato:</t>
  </si>
  <si>
    <t>Descrição</t>
  </si>
  <si>
    <t>Und</t>
  </si>
  <si>
    <t>Qtd</t>
  </si>
  <si>
    <t>Valores</t>
  </si>
  <si>
    <t>%</t>
  </si>
  <si>
    <t>% Acumulada</t>
  </si>
  <si>
    <t>Faixa</t>
  </si>
  <si>
    <t>Unit. c/ BDI</t>
  </si>
  <si>
    <t>Total</t>
  </si>
  <si>
    <t>A</t>
  </si>
  <si>
    <t>B</t>
  </si>
  <si>
    <t>C</t>
  </si>
  <si>
    <t>297.957.37/2009</t>
  </si>
  <si>
    <t>2.5.1.1</t>
  </si>
  <si>
    <t>2.5.1.2.1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</si>
  <si>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</si>
  <si>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</si>
  <si>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</si>
  <si>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</si>
  <si>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</si>
  <si>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</si>
  <si>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</si>
  <si>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</si>
  <si>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</si>
  <si>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</si>
  <si>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Ítem</t>
  </si>
  <si>
    <t xml:space="preserve">Valor Total </t>
  </si>
  <si>
    <t>TOTAL DO OBJETO</t>
  </si>
  <si>
    <t>Valor Mensal</t>
  </si>
  <si>
    <t>Avanço Mensal</t>
  </si>
  <si>
    <t>Valor Acumulado</t>
  </si>
  <si>
    <t>Avanço Acumulado</t>
  </si>
  <si>
    <t>CRONOGRAMA FÍSICO FINANCEIRO</t>
  </si>
  <si>
    <t>Grau de Sigilo</t>
  </si>
  <si>
    <t>QCI - Quadro de Composição do Investimento</t>
  </si>
  <si>
    <t>#00</t>
  </si>
  <si>
    <t>Nº do Contrato</t>
  </si>
  <si>
    <t>Proponente/Tomador</t>
  </si>
  <si>
    <t>Município/UF</t>
  </si>
  <si>
    <t>Empreendimento ( nome/apelido)</t>
  </si>
  <si>
    <t>Aprovação  (data)</t>
  </si>
  <si>
    <t>ARAPIRACA</t>
  </si>
  <si>
    <t>Operação</t>
  </si>
  <si>
    <t>Programa/Modalidade/Ação</t>
  </si>
  <si>
    <t>Financiamento</t>
  </si>
  <si>
    <t>x</t>
  </si>
  <si>
    <t>Repassse</t>
  </si>
  <si>
    <t>Ocultar</t>
  </si>
  <si>
    <t>OCULTAR</t>
  </si>
  <si>
    <t>Limite</t>
  </si>
  <si>
    <t>Contrapartida</t>
  </si>
  <si>
    <t>Execução</t>
  </si>
  <si>
    <t>Descição</t>
  </si>
  <si>
    <t>Quant./unid</t>
  </si>
  <si>
    <t>Superior</t>
  </si>
  <si>
    <t>Inferior</t>
  </si>
  <si>
    <t>R$</t>
  </si>
  <si>
    <t>VERIFIC USO REP</t>
  </si>
  <si>
    <t>SOMENTE CP</t>
  </si>
  <si>
    <t>Próprios       (R$)</t>
  </si>
  <si>
    <t>CONTA PREENCH</t>
  </si>
  <si>
    <t>(%)</t>
  </si>
  <si>
    <t>Outros            (R$)</t>
  </si>
  <si>
    <t>Total %</t>
  </si>
  <si>
    <t xml:space="preserve"> R$</t>
  </si>
  <si>
    <t>EF ou AD</t>
  </si>
  <si>
    <t>OS ou FIN</t>
  </si>
  <si>
    <t>1 und</t>
  </si>
  <si>
    <t>Forma de execução: AD = Administração Direta pelo Tomador</t>
  </si>
  <si>
    <t xml:space="preserve">ou EF se execução e/ou fornecimento a contratar/contrado. </t>
  </si>
  <si>
    <t>Tipo de contrapartida: FIN = Financeira; OS = em Obras e Serviços.</t>
  </si>
  <si>
    <t>Local/Data</t>
  </si>
  <si>
    <t>Rogério Auto Teófilo</t>
  </si>
  <si>
    <t>Prefeito em exercício</t>
  </si>
  <si>
    <t>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t>
  </si>
  <si>
    <t>PRO-MUN - MD/GR</t>
  </si>
  <si>
    <t>Areia para aterro - Posto jazida/fornecedor (Retirado na jazida, sem transporte)</t>
  </si>
  <si>
    <t>Arapiraca, 16 de março de 2020</t>
  </si>
  <si>
    <t>PLANILHA DE COMPOSIÇÕES DE PREÇO UNITÁRIO</t>
  </si>
  <si>
    <t>OBJETO: 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t>
  </si>
  <si>
    <t>CONTRATO DE REPASSE: 297.957.37/2009/CAIXA/PMA</t>
  </si>
  <si>
    <t>ADMINISTRAÇÃO LOCAL</t>
  </si>
  <si>
    <t>mês</t>
  </si>
  <si>
    <t>Codigo</t>
  </si>
  <si>
    <t>Unidade</t>
  </si>
  <si>
    <t>Coef</t>
  </si>
  <si>
    <t>R$ Unit. C/Encargo</t>
  </si>
  <si>
    <t>Valor Parcial</t>
  </si>
  <si>
    <t>Custo Direto</t>
  </si>
  <si>
    <t>B.D.I</t>
  </si>
  <si>
    <t>Total (C.D. + B.D.I)</t>
  </si>
  <si>
    <t>m2</t>
  </si>
  <si>
    <t>Cotação</t>
  </si>
  <si>
    <t>paralelepipedo granitico ou basaltico, para pavimentacao, sem frete,  *30 a 35* pecas por m2</t>
  </si>
  <si>
    <t>mil</t>
  </si>
  <si>
    <t>Total:</t>
  </si>
  <si>
    <t>Quadro Resumo - Ruas</t>
  </si>
  <si>
    <t>-</t>
  </si>
  <si>
    <t>ENGENHEIRO CIVIL DE OBRA JUNIOR COM ENCARGOS COMPLEMENTARES</t>
  </si>
  <si>
    <t>ENCARREGADO GERAL DE OBRAS COM ENCARGOS COMPLEMENTARES</t>
  </si>
  <si>
    <t>LOCAÇÃO DE PAVIMENTAÇÃO. AF_10/2018</t>
  </si>
  <si>
    <t>NOVEMBRO/2020</t>
  </si>
  <si>
    <t>CARGA, MANOBRA E DESCARGA DE SOLOS E MATERIAIS GRANULARES EM CAMINHÃO BASCULANTE 10 M³ - CARGA COM ESCAVADEIRA HIDRÁULICA (CAÇAMBA DE 1,20 M³ / 155 HP) E DESCARGA LIVRE (UNIDADE: M3). AF_07/2020</t>
  </si>
  <si>
    <t xml:space="preserve">PREFEITURA MUNICIPAL DE ARAPIRACA-AL          </t>
  </si>
  <si>
    <t>FORNECIMENTO DE PARALELEPIPEDO</t>
  </si>
  <si>
    <t>ORDEM</t>
  </si>
  <si>
    <t>EMPRESA</t>
  </si>
  <si>
    <t>ENDEREÇO</t>
  </si>
  <si>
    <t>CNPJ</t>
  </si>
  <si>
    <t>CONTATO</t>
  </si>
  <si>
    <t>VALOR (R$)</t>
  </si>
  <si>
    <t>01</t>
  </si>
  <si>
    <t>CONSTRUTEC- CONSTUTORA E ENGENHARIA</t>
  </si>
  <si>
    <t>AV. DEPUTADA CECI CUNHA, 435, SALA 04, NOVO HORIZONTE, ARAPIRACA-AL</t>
  </si>
  <si>
    <t>28.093.497/0001-59</t>
  </si>
  <si>
    <t>(82)99935-4481 (82)99960-5279</t>
  </si>
  <si>
    <t>02</t>
  </si>
  <si>
    <t xml:space="preserve">COOPERATIVA DE TRAS. DOS EMPRESAEIOS DE EXTRAÇÃO DE PEDRA DE MATA VERDE </t>
  </si>
  <si>
    <t>R PRINCIPAL, 33, POVOADO DE MATA VERDE, MARIBONDO-AL,</t>
  </si>
  <si>
    <t>24.097.827/0001-23</t>
  </si>
  <si>
    <t>(82)99163-2694  (82)98140-2450</t>
  </si>
  <si>
    <t>03</t>
  </si>
  <si>
    <t>CONSTRUTORA GABRIEL</t>
  </si>
  <si>
    <t>RUA DO COMÉRCIO, 77, CENTRO, BELÉM-AL</t>
  </si>
  <si>
    <t>20.675.403/0001-48</t>
  </si>
  <si>
    <t>(82) 99823-0410</t>
  </si>
  <si>
    <t>MÉDIA</t>
  </si>
  <si>
    <t>DATA</t>
  </si>
  <si>
    <t>Sinapi-novembro/20</t>
  </si>
  <si>
    <t>SECRETARIA MUNICIPAL DE INFRAESTRUTURA</t>
  </si>
  <si>
    <t>EXECUÇÃO DE PAVIMENTO EM PARALELEPÍPEDOS, REJUNTAMENTO COM ARGAMASSA TRAÇO 1:3 (CIMENTO E AREIA). AF_05/2020</t>
  </si>
  <si>
    <t>101169/SINAPI</t>
  </si>
  <si>
    <t>ROLO COMPACTADOR VIBRATÓRIO DE UM CILINDRO AÇO LISO, POTÊNCIA 80 HP, PESO OPERACIONAL MÁXIMO 8,1 T, IMPACTO DINÂMICO 16,15 / 9,5 T, LARGURA DE TRABALHO 1,68 M - CHP DIURNO. AF_06/2014</t>
  </si>
  <si>
    <t>CHP</t>
  </si>
  <si>
    <t>ROLO COMPACTADOR VIBRATÓRIO DE UM CILINDRO AÇO LISO, POTÊNCIA 80 HP, PESO OPERACIONAL MÁXIMO 8,1 T, IMPACTO DINÂMICO 16,15 / 9,5 T, LARGURA DE TRABALHO 1,68 M - CHI DIURNO. AF_06/2014</t>
  </si>
  <si>
    <t>CALCETEIRO COM ENCARGOS COMPLEMENTARES</t>
  </si>
  <si>
    <t>H</t>
  </si>
  <si>
    <t>SERVENTE COM ENCARGOS COMPLEMENTARES</t>
  </si>
  <si>
    <t>ARGAMASSA TRAÇO 1:3 (EM VOLUME DE CIMENTO E AREIA MÉDIA ÚMIDA), PREPARO MECÂNICO COM BETONEIRA 400 L. AF_08/2019</t>
  </si>
  <si>
    <t>AREIA GROSSA - POSTO JAZIDA/FORNECEDOR (RETIRADO NA JAZIDA, SEM TRANSPORTE)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</si>
</sst>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#,##0.000"/>
    <numFmt numFmtId="168" formatCode="0.000000%"/>
    <numFmt numFmtId="169" formatCode="0.0000%"/>
    <numFmt numFmtId="170" formatCode="0.0%"/>
    <numFmt numFmtId="171" formatCode="_-* #,##0.00_-;\-* #,##0.00_-;_-* &quot;-&quot;????????????_-;_-@_-"/>
    <numFmt numFmtId="172" formatCode="0.00000%"/>
    <numFmt numFmtId="173" formatCode="&quot;R$&quot;#,##0_);\(&quot;R$&quot;#,##0\)"/>
    <numFmt numFmtId="174" formatCode="0.000"/>
    <numFmt numFmtId="175" formatCode="_(* #,##0.000_);_(* \(#,##0.000\);_(* &quot;-&quot;??_);_(@_)"/>
    <numFmt numFmtId="176" formatCode="_(* #,##0.00000_);_(* \(#,##0.00000\);_(* &quot;-&quot;??_);_(@_)"/>
    <numFmt numFmtId="177" formatCode="_(* #,##0.0000_);_(* \(#,##0.0000\);_(* &quot;-&quot;??_);_(@_)"/>
  </numFmts>
  <fonts count="8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name val="Arial"/>
      <family val="2"/>
    </font>
    <font>
      <b/>
      <sz val="24"/>
      <name val="Century Gothic"/>
      <family val="2"/>
    </font>
    <font>
      <b/>
      <sz val="18"/>
      <name val="Century Gothic"/>
      <family val="2"/>
    </font>
    <font>
      <sz val="10"/>
      <name val="Century Gothic"/>
      <family val="2"/>
    </font>
    <font>
      <sz val="12"/>
      <name val="Century Gothic"/>
      <family val="2"/>
    </font>
    <font>
      <sz val="16"/>
      <name val="Century Gothic"/>
      <family val="2"/>
    </font>
    <font>
      <b/>
      <sz val="18"/>
      <color indexed="8"/>
      <name val="Calibri"/>
      <family val="2"/>
    </font>
    <font>
      <sz val="11"/>
      <color indexed="17"/>
      <name val="Calibri"/>
      <family val="2"/>
    </font>
    <font>
      <sz val="10"/>
      <color indexed="17"/>
      <name val="Arial"/>
      <family val="2"/>
    </font>
    <font>
      <b/>
      <sz val="20"/>
      <color indexed="8"/>
      <name val="Calibri"/>
      <family val="2"/>
    </font>
    <font>
      <b/>
      <sz val="10"/>
      <color indexed="8"/>
      <name val="Helvetica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color indexed="10"/>
      <name val="Arial"/>
      <family val="2"/>
    </font>
    <font>
      <sz val="10"/>
      <color indexed="8"/>
      <name val="Helvetica"/>
    </font>
    <font>
      <sz val="10"/>
      <color indexed="53"/>
      <name val="Arial"/>
      <family val="2"/>
    </font>
    <font>
      <b/>
      <sz val="10"/>
      <color rgb="FF000000"/>
      <name val="Helvetica"/>
    </font>
    <font>
      <b/>
      <sz val="8"/>
      <color indexed="8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</font>
    <font>
      <sz val="8"/>
      <color indexed="8"/>
      <name val="Helvetica"/>
      <family val="2"/>
    </font>
    <font>
      <b/>
      <sz val="9"/>
      <color indexed="8"/>
      <name val="Calibri"/>
      <family val="2"/>
    </font>
    <font>
      <sz val="8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8"/>
      <name val="Helvetica"/>
      <family val="2"/>
    </font>
    <font>
      <b/>
      <sz val="8"/>
      <name val="Arial"/>
      <family val="2"/>
    </font>
    <font>
      <sz val="8"/>
      <color indexed="10"/>
      <name val="Helvetica"/>
      <family val="2"/>
    </font>
    <font>
      <sz val="8"/>
      <color indexed="10"/>
      <name val="Arial"/>
      <family val="2"/>
    </font>
    <font>
      <sz val="11"/>
      <color indexed="10"/>
      <name val="Calibri"/>
      <family val="2"/>
    </font>
    <font>
      <b/>
      <sz val="8"/>
      <color indexed="8"/>
      <name val="Helvetica"/>
    </font>
    <font>
      <b/>
      <sz val="8"/>
      <name val="Helvetica"/>
      <family val="2"/>
    </font>
    <font>
      <sz val="8"/>
      <color indexed="8"/>
      <name val="Helvetica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9"/>
      <color indexed="8"/>
      <name val="Helvetic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entury Gothic"/>
      <family val="2"/>
    </font>
    <font>
      <sz val="10"/>
      <color theme="1"/>
      <name val="Century Gothic"/>
      <family val="2"/>
    </font>
    <font>
      <b/>
      <sz val="16"/>
      <color theme="1"/>
      <name val="Calibri"/>
      <family val="2"/>
      <scheme val="minor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3"/>
      <name val="Arial Narrow"/>
      <family val="2"/>
    </font>
    <font>
      <sz val="13"/>
      <color theme="1"/>
      <name val="Arial Narrow"/>
      <family val="2"/>
    </font>
    <font>
      <sz val="13"/>
      <color theme="1"/>
      <name val="Calibri"/>
      <family val="2"/>
      <scheme val="minor"/>
    </font>
    <font>
      <sz val="10"/>
      <color indexed="8"/>
      <name val="Arial Narrow"/>
      <family val="2"/>
    </font>
    <font>
      <sz val="13"/>
      <color indexed="8"/>
      <name val="Arial Narrow"/>
      <family val="2"/>
    </font>
    <font>
      <sz val="12"/>
      <color theme="1"/>
      <name val="Arial Narrow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b/>
      <sz val="10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16"/>
      <name val="Swis721 Md BT"/>
      <family val="2"/>
    </font>
    <font>
      <sz val="9"/>
      <color indexed="8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22"/>
      <name val="Arial"/>
      <family val="2"/>
    </font>
    <font>
      <b/>
      <sz val="12"/>
      <name val="Century Gothic"/>
      <family val="2"/>
    </font>
    <font>
      <sz val="8"/>
      <name val="Century Gothic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1"/>
      <name val="Arial"/>
      <family val="2"/>
    </font>
    <font>
      <sz val="9"/>
      <color rgb="FF666666"/>
      <name val="Arial"/>
      <family val="2"/>
    </font>
    <font>
      <b/>
      <sz val="9"/>
      <color rgb="FF66666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bgColor indexed="26"/>
      </patternFill>
    </fill>
    <fill>
      <patternFill patternType="solid">
        <fgColor indexed="27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/>
      <diagonal/>
    </border>
    <border>
      <left style="medium">
        <color indexed="64"/>
      </left>
      <right style="dashed">
        <color indexed="64"/>
      </right>
      <top/>
      <bottom style="thin">
        <color auto="1"/>
      </bottom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3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41" fillId="0" borderId="0"/>
    <xf numFmtId="166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4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41" fillId="0" borderId="0"/>
    <xf numFmtId="0" fontId="5" fillId="0" borderId="0"/>
    <xf numFmtId="0" fontId="41" fillId="0" borderId="0"/>
    <xf numFmtId="0" fontId="5" fillId="0" borderId="0"/>
    <xf numFmtId="0" fontId="5" fillId="0" borderId="0"/>
    <xf numFmtId="173" fontId="5" fillId="0" borderId="0" applyFill="0" applyBorder="0" applyAlignment="0" applyProtection="0"/>
    <xf numFmtId="166" fontId="5" fillId="0" borderId="0" applyFill="0" applyBorder="0" applyAlignment="0" applyProtection="0"/>
    <xf numFmtId="9" fontId="5" fillId="0" borderId="0" applyFill="0" applyBorder="0" applyAlignment="0" applyProtection="0"/>
    <xf numFmtId="0" fontId="5" fillId="0" borderId="0"/>
    <xf numFmtId="5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ill="0" applyBorder="0" applyAlignment="0" applyProtection="0"/>
    <xf numFmtId="43" fontId="41" fillId="0" borderId="0" applyFont="0" applyFill="0" applyBorder="0" applyAlignment="0" applyProtection="0"/>
    <xf numFmtId="44" fontId="41" fillId="0" borderId="0" applyFont="0" applyFill="0" applyBorder="0" applyAlignment="0" applyProtection="0"/>
  </cellStyleXfs>
  <cellXfs count="77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0" fillId="0" borderId="3" xfId="0" applyBorder="1"/>
    <xf numFmtId="0" fontId="6" fillId="3" borderId="2" xfId="2" applyFont="1" applyFill="1" applyBorder="1" applyAlignment="1">
      <alignment vertical="center"/>
    </xf>
    <xf numFmtId="0" fontId="6" fillId="3" borderId="4" xfId="2" applyFont="1" applyFill="1" applyBorder="1" applyAlignment="1">
      <alignment vertical="center"/>
    </xf>
    <xf numFmtId="0" fontId="6" fillId="3" borderId="7" xfId="2" applyFont="1" applyFill="1" applyBorder="1" applyAlignment="1">
      <alignment vertical="center"/>
    </xf>
    <xf numFmtId="0" fontId="6" fillId="3" borderId="0" xfId="2" applyFont="1" applyFill="1" applyAlignment="1">
      <alignment horizontal="center" vertical="center"/>
    </xf>
    <xf numFmtId="4" fontId="0" fillId="0" borderId="0" xfId="0" applyNumberFormat="1"/>
    <xf numFmtId="0" fontId="6" fillId="3" borderId="0" xfId="2" applyFont="1" applyFill="1" applyAlignment="1">
      <alignment vertical="center"/>
    </xf>
    <xf numFmtId="0" fontId="9" fillId="3" borderId="0" xfId="2" applyFont="1" applyFill="1" applyAlignment="1">
      <alignment vertical="justify"/>
    </xf>
    <xf numFmtId="0" fontId="9" fillId="3" borderId="0" xfId="2" applyFont="1" applyFill="1" applyAlignment="1">
      <alignment horizontal="center" vertical="justify"/>
    </xf>
    <xf numFmtId="0" fontId="10" fillId="3" borderId="5" xfId="2" applyFont="1" applyFill="1" applyBorder="1" applyAlignment="1">
      <alignment vertical="justify"/>
    </xf>
    <xf numFmtId="0" fontId="10" fillId="3" borderId="0" xfId="2" applyFont="1" applyFill="1" applyAlignment="1">
      <alignment vertical="justify"/>
    </xf>
    <xf numFmtId="0" fontId="0" fillId="0" borderId="6" xfId="0" applyBorder="1"/>
    <xf numFmtId="0" fontId="0" fillId="0" borderId="0" xfId="0" applyAlignment="1">
      <alignment vertical="center"/>
    </xf>
    <xf numFmtId="0" fontId="11" fillId="3" borderId="5" xfId="0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0" fontId="12" fillId="0" borderId="6" xfId="0" applyFont="1" applyBorder="1"/>
    <xf numFmtId="0" fontId="13" fillId="0" borderId="0" xfId="0" applyFont="1" applyAlignment="1">
      <alignment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15" fillId="3" borderId="5" xfId="0" applyFont="1" applyFill="1" applyBorder="1" applyAlignment="1">
      <alignment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7" fillId="0" borderId="6" xfId="0" applyFont="1" applyBorder="1"/>
    <xf numFmtId="0" fontId="18" fillId="0" borderId="0" xfId="0" applyFont="1" applyAlignment="1">
      <alignment vertical="center"/>
    </xf>
    <xf numFmtId="0" fontId="0" fillId="0" borderId="5" xfId="0" applyBorder="1"/>
    <xf numFmtId="0" fontId="20" fillId="0" borderId="0" xfId="0" applyFont="1" applyAlignment="1">
      <alignment vertical="center"/>
    </xf>
    <xf numFmtId="0" fontId="16" fillId="3" borderId="0" xfId="0" applyFont="1" applyFill="1" applyAlignment="1">
      <alignment vertical="center" wrapText="1"/>
    </xf>
    <xf numFmtId="0" fontId="22" fillId="3" borderId="0" xfId="0" applyFont="1" applyFill="1" applyAlignment="1">
      <alignment horizontal="right" vertical="center" wrapText="1"/>
    </xf>
    <xf numFmtId="10" fontId="22" fillId="3" borderId="0" xfId="0" applyNumberFormat="1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 wrapText="1"/>
    </xf>
    <xf numFmtId="165" fontId="25" fillId="3" borderId="0" xfId="0" applyNumberFormat="1" applyFont="1" applyFill="1" applyAlignment="1">
      <alignment vertical="center"/>
    </xf>
    <xf numFmtId="165" fontId="25" fillId="3" borderId="0" xfId="0" applyNumberFormat="1" applyFont="1" applyFill="1" applyAlignment="1">
      <alignment horizontal="center" vertical="center"/>
    </xf>
    <xf numFmtId="4" fontId="25" fillId="3" borderId="0" xfId="0" applyNumberFormat="1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165" fontId="26" fillId="0" borderId="0" xfId="0" applyNumberFormat="1" applyFont="1" applyAlignment="1">
      <alignment horizontal="center" vertical="center"/>
    </xf>
    <xf numFmtId="165" fontId="26" fillId="5" borderId="0" xfId="0" applyNumberFormat="1" applyFont="1" applyFill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right" vertical="center" wrapText="1"/>
    </xf>
    <xf numFmtId="165" fontId="2" fillId="4" borderId="10" xfId="0" applyNumberFormat="1" applyFont="1" applyFill="1" applyBorder="1" applyAlignment="1">
      <alignment horizontal="center" vertical="center" wrapText="1"/>
    </xf>
    <xf numFmtId="165" fontId="2" fillId="4" borderId="11" xfId="0" applyNumberFormat="1" applyFont="1" applyFill="1" applyBorder="1" applyAlignment="1">
      <alignment horizontal="center" vertical="center" wrapText="1"/>
    </xf>
    <xf numFmtId="44" fontId="25" fillId="0" borderId="0" xfId="0" applyNumberFormat="1" applyFont="1" applyAlignment="1">
      <alignment horizontal="right" vertical="center"/>
    </xf>
    <xf numFmtId="44" fontId="25" fillId="6" borderId="0" xfId="0" applyNumberFormat="1" applyFont="1" applyFill="1" applyAlignment="1">
      <alignment horizontal="right" vertical="center" wrapText="1"/>
    </xf>
    <xf numFmtId="166" fontId="27" fillId="3" borderId="0" xfId="4" applyFont="1" applyFill="1" applyBorder="1" applyAlignment="1" applyProtection="1">
      <alignment vertical="top"/>
      <protection hidden="1"/>
    </xf>
    <xf numFmtId="4" fontId="0" fillId="0" borderId="0" xfId="0" applyNumberForma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3" fontId="2" fillId="0" borderId="1" xfId="1" applyFont="1" applyFill="1" applyBorder="1" applyAlignment="1">
      <alignment vertical="center"/>
    </xf>
    <xf numFmtId="165" fontId="4" fillId="0" borderId="1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right" vertical="center" wrapText="1"/>
    </xf>
    <xf numFmtId="0" fontId="29" fillId="0" borderId="9" xfId="0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right" vertical="center" wrapText="1"/>
    </xf>
    <xf numFmtId="165" fontId="29" fillId="0" borderId="10" xfId="0" applyNumberFormat="1" applyFont="1" applyBorder="1" applyAlignment="1">
      <alignment horizontal="right" vertical="center" wrapText="1"/>
    </xf>
    <xf numFmtId="165" fontId="28" fillId="0" borderId="1" xfId="0" applyNumberFormat="1" applyFont="1" applyBorder="1" applyAlignment="1">
      <alignment horizontal="right" vertical="center" wrapText="1"/>
    </xf>
    <xf numFmtId="44" fontId="22" fillId="0" borderId="0" xfId="0" applyNumberFormat="1" applyFont="1" applyAlignment="1">
      <alignment horizontal="right" vertical="center"/>
    </xf>
    <xf numFmtId="166" fontId="31" fillId="3" borderId="0" xfId="4" applyFont="1" applyFill="1" applyBorder="1" applyAlignment="1" applyProtection="1">
      <alignment vertical="top"/>
      <protection hidden="1"/>
    </xf>
    <xf numFmtId="44" fontId="30" fillId="0" borderId="0" xfId="0" applyNumberFormat="1" applyFont="1" applyAlignment="1">
      <alignment horizontal="right" vertical="center"/>
    </xf>
    <xf numFmtId="44" fontId="32" fillId="6" borderId="0" xfId="0" applyNumberFormat="1" applyFont="1" applyFill="1" applyAlignment="1">
      <alignment horizontal="right" vertical="center" wrapText="1"/>
    </xf>
    <xf numFmtId="166" fontId="33" fillId="3" borderId="0" xfId="4" applyFont="1" applyFill="1" applyBorder="1" applyAlignment="1" applyProtection="1">
      <alignment vertical="top"/>
      <protection hidden="1"/>
    </xf>
    <xf numFmtId="4" fontId="34" fillId="0" borderId="0" xfId="0" applyNumberFormat="1" applyFont="1"/>
    <xf numFmtId="4" fontId="34" fillId="0" borderId="0" xfId="0" applyNumberFormat="1" applyFont="1" applyAlignment="1">
      <alignment horizontal="center"/>
    </xf>
    <xf numFmtId="0" fontId="3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43" fontId="2" fillId="0" borderId="10" xfId="1" applyFont="1" applyFill="1" applyBorder="1" applyAlignment="1">
      <alignment vertical="center"/>
    </xf>
    <xf numFmtId="165" fontId="4" fillId="0" borderId="10" xfId="0" applyNumberFormat="1" applyFont="1" applyBorder="1" applyAlignment="1">
      <alignment vertical="center"/>
    </xf>
    <xf numFmtId="165" fontId="4" fillId="0" borderId="11" xfId="0" applyNumberFormat="1" applyFont="1" applyBorder="1" applyAlignment="1">
      <alignment horizontal="right" vertical="center" wrapText="1"/>
    </xf>
    <xf numFmtId="44" fontId="4" fillId="0" borderId="1" xfId="5" applyFont="1" applyFill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right" vertical="center"/>
    </xf>
    <xf numFmtId="167" fontId="29" fillId="0" borderId="10" xfId="0" applyNumberFormat="1" applyFont="1" applyBorder="1" applyAlignment="1">
      <alignment horizontal="right" vertical="center" wrapText="1"/>
    </xf>
    <xf numFmtId="4" fontId="30" fillId="0" borderId="0" xfId="0" applyNumberFormat="1" applyFont="1" applyAlignment="1">
      <alignment horizontal="right" vertical="center"/>
    </xf>
    <xf numFmtId="165" fontId="0" fillId="0" borderId="2" xfId="0" applyNumberFormat="1" applyBorder="1"/>
    <xf numFmtId="165" fontId="0" fillId="0" borderId="4" xfId="0" applyNumberFormat="1" applyBorder="1"/>
    <xf numFmtId="0" fontId="29" fillId="0" borderId="5" xfId="0" applyFont="1" applyBorder="1"/>
    <xf numFmtId="0" fontId="29" fillId="0" borderId="0" xfId="0" applyFont="1"/>
    <xf numFmtId="0" fontId="28" fillId="0" borderId="6" xfId="0" applyFont="1" applyBorder="1" applyAlignment="1">
      <alignment horizontal="right"/>
    </xf>
    <xf numFmtId="165" fontId="28" fillId="0" borderId="1" xfId="0" applyNumberFormat="1" applyFont="1" applyBorder="1" applyAlignment="1">
      <alignment horizontal="right" wrapText="1"/>
    </xf>
    <xf numFmtId="44" fontId="22" fillId="5" borderId="0" xfId="0" applyNumberFormat="1" applyFont="1" applyFill="1" applyAlignment="1">
      <alignment horizontal="right" vertical="center" wrapText="1"/>
    </xf>
    <xf numFmtId="2" fontId="25" fillId="0" borderId="5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165" fontId="0" fillId="0" borderId="6" xfId="0" applyNumberFormat="1" applyBorder="1"/>
    <xf numFmtId="0" fontId="0" fillId="0" borderId="0" xfId="0" applyAlignment="1">
      <alignment horizontal="right"/>
    </xf>
    <xf numFmtId="165" fontId="0" fillId="0" borderId="0" xfId="0" applyNumberFormat="1"/>
    <xf numFmtId="49" fontId="32" fillId="0" borderId="0" xfId="0" applyNumberFormat="1" applyFont="1" applyAlignment="1">
      <alignment vertical="center"/>
    </xf>
    <xf numFmtId="165" fontId="35" fillId="0" borderId="6" xfId="0" applyNumberFormat="1" applyFont="1" applyBorder="1" applyAlignment="1">
      <alignment horizontal="right" vertical="center"/>
    </xf>
    <xf numFmtId="165" fontId="25" fillId="0" borderId="6" xfId="0" applyNumberFormat="1" applyFont="1" applyBorder="1" applyAlignment="1">
      <alignment horizontal="right" vertical="center"/>
    </xf>
    <xf numFmtId="2" fontId="25" fillId="0" borderId="12" xfId="0" applyNumberFormat="1" applyFont="1" applyBorder="1" applyAlignment="1">
      <alignment horizontal="center" vertical="center"/>
    </xf>
    <xf numFmtId="2" fontId="25" fillId="0" borderId="13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49" fontId="25" fillId="0" borderId="13" xfId="0" applyNumberFormat="1" applyFont="1" applyBorder="1" applyAlignment="1">
      <alignment vertical="center"/>
    </xf>
    <xf numFmtId="4" fontId="25" fillId="0" borderId="13" xfId="0" applyNumberFormat="1" applyFont="1" applyBorder="1" applyAlignment="1">
      <alignment horizontal="right" vertical="center"/>
    </xf>
    <xf numFmtId="165" fontId="25" fillId="0" borderId="8" xfId="0" applyNumberFormat="1" applyFont="1" applyBorder="1" applyAlignment="1">
      <alignment horizontal="right" vertical="center"/>
    </xf>
    <xf numFmtId="168" fontId="35" fillId="0" borderId="0" xfId="3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166" fontId="22" fillId="0" borderId="0" xfId="6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49" fontId="22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4" fontId="22" fillId="0" borderId="0" xfId="0" applyNumberFormat="1" applyFont="1" applyAlignment="1">
      <alignment horizontal="right" vertical="center"/>
    </xf>
    <xf numFmtId="165" fontId="22" fillId="0" borderId="0" xfId="0" applyNumberFormat="1" applyFont="1" applyAlignment="1">
      <alignment horizontal="right" vertical="center"/>
    </xf>
    <xf numFmtId="4" fontId="36" fillId="0" borderId="0" xfId="0" applyNumberFormat="1" applyFont="1" applyAlignment="1">
      <alignment horizontal="right" vertical="center"/>
    </xf>
    <xf numFmtId="165" fontId="25" fillId="0" borderId="0" xfId="0" applyNumberFormat="1" applyFont="1" applyAlignment="1">
      <alignment horizontal="right" vertical="center"/>
    </xf>
    <xf numFmtId="49" fontId="30" fillId="0" borderId="0" xfId="0" applyNumberFormat="1" applyFont="1" applyAlignment="1">
      <alignment vertical="center"/>
    </xf>
    <xf numFmtId="166" fontId="27" fillId="0" borderId="0" xfId="4" applyFont="1" applyFill="1" applyBorder="1" applyAlignment="1" applyProtection="1">
      <alignment vertical="top"/>
      <protection hidden="1"/>
    </xf>
    <xf numFmtId="165" fontId="3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2" fontId="22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4" fontId="37" fillId="0" borderId="0" xfId="0" applyNumberFormat="1" applyFont="1" applyAlignment="1">
      <alignment horizontal="right" vertical="center"/>
    </xf>
    <xf numFmtId="0" fontId="38" fillId="0" borderId="0" xfId="0" applyFont="1"/>
    <xf numFmtId="4" fontId="38" fillId="0" borderId="0" xfId="0" applyNumberFormat="1" applyFont="1" applyAlignment="1">
      <alignment horizontal="center"/>
    </xf>
    <xf numFmtId="0" fontId="36" fillId="0" borderId="0" xfId="0" applyFont="1" applyAlignment="1">
      <alignment horizontal="center" vertical="center"/>
    </xf>
    <xf numFmtId="49" fontId="36" fillId="0" borderId="0" xfId="0" applyNumberFormat="1" applyFont="1" applyAlignment="1">
      <alignment vertical="center"/>
    </xf>
    <xf numFmtId="0" fontId="39" fillId="0" borderId="0" xfId="0" applyFont="1"/>
    <xf numFmtId="4" fontId="39" fillId="0" borderId="0" xfId="0" applyNumberFormat="1" applyFont="1" applyAlignment="1">
      <alignment horizontal="center"/>
    </xf>
    <xf numFmtId="165" fontId="36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165" fontId="30" fillId="0" borderId="0" xfId="0" applyNumberFormat="1" applyFont="1" applyAlignment="1">
      <alignment horizontal="right" vertical="center"/>
    </xf>
    <xf numFmtId="44" fontId="22" fillId="6" borderId="0" xfId="0" applyNumberFormat="1" applyFont="1" applyFill="1" applyAlignment="1">
      <alignment horizontal="right" vertical="center" wrapText="1"/>
    </xf>
    <xf numFmtId="0" fontId="40" fillId="0" borderId="0" xfId="0" applyFont="1" applyAlignment="1">
      <alignment vertical="center"/>
    </xf>
    <xf numFmtId="49" fontId="40" fillId="0" borderId="0" xfId="0" applyNumberFormat="1" applyFont="1" applyAlignment="1">
      <alignment vertical="center"/>
    </xf>
    <xf numFmtId="0" fontId="40" fillId="0" borderId="0" xfId="0" applyFont="1" applyAlignment="1">
      <alignment horizontal="center" vertical="center"/>
    </xf>
    <xf numFmtId="165" fontId="40" fillId="0" borderId="0" xfId="0" applyNumberFormat="1" applyFont="1" applyAlignment="1">
      <alignment horizontal="right" vertical="center"/>
    </xf>
    <xf numFmtId="43" fontId="40" fillId="0" borderId="0" xfId="0" applyNumberFormat="1" applyFont="1" applyAlignment="1">
      <alignment horizontal="right" vertical="center"/>
    </xf>
    <xf numFmtId="43" fontId="40" fillId="5" borderId="0" xfId="0" applyNumberFormat="1" applyFont="1" applyFill="1" applyAlignment="1">
      <alignment horizontal="right" vertical="center" wrapText="1"/>
    </xf>
    <xf numFmtId="4" fontId="0" fillId="0" borderId="0" xfId="6" applyNumberFormat="1" applyFont="1" applyAlignment="1">
      <alignment horizontal="center"/>
    </xf>
    <xf numFmtId="165" fontId="38" fillId="0" borderId="0" xfId="0" applyNumberFormat="1" applyFont="1"/>
    <xf numFmtId="0" fontId="0" fillId="0" borderId="0" xfId="0" applyAlignment="1">
      <alignment horizontal="center"/>
    </xf>
    <xf numFmtId="10" fontId="38" fillId="0" borderId="0" xfId="0" applyNumberFormat="1" applyFont="1" applyAlignment="1">
      <alignment horizontal="right"/>
    </xf>
    <xf numFmtId="168" fontId="38" fillId="0" borderId="0" xfId="0" applyNumberFormat="1" applyFont="1"/>
    <xf numFmtId="10" fontId="0" fillId="0" borderId="0" xfId="0" applyNumberFormat="1"/>
    <xf numFmtId="43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Border="1" applyAlignment="1">
      <alignment horizontal="center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wrapText="1"/>
    </xf>
    <xf numFmtId="43" fontId="0" fillId="0" borderId="0" xfId="0" applyNumberFormat="1" applyFill="1" applyBorder="1" applyAlignment="1"/>
    <xf numFmtId="0" fontId="0" fillId="0" borderId="0" xfId="0" applyFill="1" applyBorder="1" applyAlignment="1">
      <alignment horizontal="center"/>
    </xf>
    <xf numFmtId="4" fontId="1" fillId="0" borderId="0" xfId="0" applyNumberFormat="1" applyFont="1" applyFill="1" applyBorder="1" applyAlignment="1"/>
    <xf numFmtId="0" fontId="1" fillId="0" borderId="23" xfId="0" applyFont="1" applyFill="1" applyBorder="1" applyAlignment="1"/>
    <xf numFmtId="0" fontId="1" fillId="0" borderId="24" xfId="0" applyFont="1" applyFill="1" applyBorder="1" applyAlignment="1"/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6" fillId="0" borderId="3" xfId="9" applyFont="1" applyBorder="1" applyAlignment="1">
      <alignment vertical="center"/>
    </xf>
    <xf numFmtId="0" fontId="46" fillId="0" borderId="2" xfId="9" applyFont="1" applyBorder="1" applyAlignment="1">
      <alignment vertical="center"/>
    </xf>
    <xf numFmtId="0" fontId="46" fillId="0" borderId="4" xfId="9" applyFont="1" applyBorder="1" applyAlignment="1">
      <alignment vertical="center"/>
    </xf>
    <xf numFmtId="0" fontId="47" fillId="0" borderId="0" xfId="9" applyFont="1"/>
    <xf numFmtId="0" fontId="48" fillId="0" borderId="3" xfId="9" applyFont="1" applyBorder="1" applyAlignment="1">
      <alignment horizontal="left" vertical="center"/>
    </xf>
    <xf numFmtId="0" fontId="49" fillId="0" borderId="2" xfId="9" applyFont="1" applyBorder="1" applyAlignment="1">
      <alignment horizontal="right" vertical="center"/>
    </xf>
    <xf numFmtId="44" fontId="49" fillId="0" borderId="2" xfId="9" applyNumberFormat="1" applyFont="1" applyBorder="1" applyAlignment="1">
      <alignment horizontal="right" vertical="center"/>
    </xf>
    <xf numFmtId="44" fontId="50" fillId="0" borderId="2" xfId="9" applyNumberFormat="1" applyFont="1" applyBorder="1" applyAlignment="1">
      <alignment vertical="center"/>
    </xf>
    <xf numFmtId="169" fontId="50" fillId="0" borderId="2" xfId="9" applyNumberFormat="1" applyFont="1" applyBorder="1" applyAlignment="1">
      <alignment horizontal="center" vertical="center"/>
    </xf>
    <xf numFmtId="170" fontId="50" fillId="0" borderId="2" xfId="9" applyNumberFormat="1" applyFont="1" applyBorder="1" applyAlignment="1">
      <alignment horizontal="center" vertical="center"/>
    </xf>
    <xf numFmtId="0" fontId="50" fillId="0" borderId="4" xfId="9" applyFont="1" applyBorder="1" applyAlignment="1">
      <alignment horizontal="center" vertical="center"/>
    </xf>
    <xf numFmtId="0" fontId="52" fillId="0" borderId="5" xfId="9" applyFont="1" applyBorder="1" applyAlignment="1">
      <alignment horizontal="left" vertical="center"/>
    </xf>
    <xf numFmtId="10" fontId="49" fillId="0" borderId="0" xfId="9" applyNumberFormat="1" applyFont="1" applyAlignment="1">
      <alignment horizontal="left" vertical="center"/>
    </xf>
    <xf numFmtId="44" fontId="53" fillId="0" borderId="0" xfId="9" applyNumberFormat="1" applyFont="1" applyAlignment="1">
      <alignment horizontal="right" vertical="center"/>
    </xf>
    <xf numFmtId="0" fontId="52" fillId="0" borderId="0" xfId="9" applyFont="1" applyAlignment="1">
      <alignment horizontal="left" vertical="center"/>
    </xf>
    <xf numFmtId="170" fontId="49" fillId="0" borderId="0" xfId="9" applyNumberFormat="1" applyFont="1" applyAlignment="1">
      <alignment horizontal="left" vertical="center"/>
    </xf>
    <xf numFmtId="10" fontId="49" fillId="0" borderId="6" xfId="9" applyNumberFormat="1" applyFont="1" applyBorder="1" applyAlignment="1">
      <alignment horizontal="left" vertical="center"/>
    </xf>
    <xf numFmtId="0" fontId="49" fillId="0" borderId="0" xfId="9" applyFont="1" applyAlignment="1">
      <alignment horizontal="right" vertical="center"/>
    </xf>
    <xf numFmtId="44" fontId="49" fillId="0" borderId="0" xfId="9" applyNumberFormat="1" applyFont="1" applyAlignment="1">
      <alignment horizontal="right" vertical="center"/>
    </xf>
    <xf numFmtId="169" fontId="50" fillId="0" borderId="0" xfId="9" applyNumberFormat="1" applyFont="1" applyAlignment="1">
      <alignment horizontal="center" vertical="center"/>
    </xf>
    <xf numFmtId="170" fontId="50" fillId="0" borderId="0" xfId="9" applyNumberFormat="1" applyFont="1" applyAlignment="1">
      <alignment horizontal="center" vertical="center"/>
    </xf>
    <xf numFmtId="0" fontId="50" fillId="0" borderId="6" xfId="9" applyFont="1" applyBorder="1" applyAlignment="1">
      <alignment horizontal="center" vertical="center"/>
    </xf>
    <xf numFmtId="0" fontId="52" fillId="0" borderId="12" xfId="9" applyFont="1" applyBorder="1" applyAlignment="1">
      <alignment vertical="center"/>
    </xf>
    <xf numFmtId="0" fontId="52" fillId="0" borderId="13" xfId="9" applyFont="1" applyBorder="1" applyAlignment="1">
      <alignment vertical="center"/>
    </xf>
    <xf numFmtId="169" fontId="52" fillId="0" borderId="13" xfId="9" applyNumberFormat="1" applyFont="1" applyBorder="1" applyAlignment="1">
      <alignment vertical="center"/>
    </xf>
    <xf numFmtId="170" fontId="52" fillId="0" borderId="0" xfId="9" applyNumberFormat="1" applyFont="1" applyAlignment="1">
      <alignment vertical="center"/>
    </xf>
    <xf numFmtId="0" fontId="52" fillId="0" borderId="6" xfId="9" applyFont="1" applyBorder="1" applyAlignment="1">
      <alignment vertical="center"/>
    </xf>
    <xf numFmtId="0" fontId="54" fillId="7" borderId="9" xfId="9" applyFont="1" applyFill="1" applyBorder="1" applyAlignment="1">
      <alignment vertical="center"/>
    </xf>
    <xf numFmtId="0" fontId="54" fillId="7" borderId="10" xfId="9" applyFont="1" applyFill="1" applyBorder="1" applyAlignment="1">
      <alignment vertical="center"/>
    </xf>
    <xf numFmtId="0" fontId="54" fillId="7" borderId="10" xfId="9" applyFont="1" applyFill="1" applyBorder="1" applyAlignment="1">
      <alignment horizontal="right" vertical="center"/>
    </xf>
    <xf numFmtId="169" fontId="54" fillId="7" borderId="11" xfId="9" applyNumberFormat="1" applyFont="1" applyFill="1" applyBorder="1" applyAlignment="1">
      <alignment horizontal="right" vertical="center"/>
    </xf>
    <xf numFmtId="0" fontId="51" fillId="0" borderId="0" xfId="9" applyFont="1" applyAlignment="1">
      <alignment vertical="center"/>
    </xf>
    <xf numFmtId="44" fontId="51" fillId="0" borderId="0" xfId="9" applyNumberFormat="1" applyFont="1" applyAlignment="1">
      <alignment vertical="center"/>
    </xf>
    <xf numFmtId="0" fontId="54" fillId="7" borderId="2" xfId="9" applyFont="1" applyFill="1" applyBorder="1" applyAlignment="1">
      <alignment horizontal="right" vertical="center"/>
    </xf>
    <xf numFmtId="4" fontId="54" fillId="7" borderId="2" xfId="9" applyNumberFormat="1" applyFont="1" applyFill="1" applyBorder="1" applyAlignment="1">
      <alignment vertical="center"/>
    </xf>
    <xf numFmtId="0" fontId="54" fillId="7" borderId="2" xfId="9" applyFont="1" applyFill="1" applyBorder="1" applyAlignment="1">
      <alignment vertical="center"/>
    </xf>
    <xf numFmtId="0" fontId="51" fillId="0" borderId="0" xfId="9" applyFont="1"/>
    <xf numFmtId="44" fontId="56" fillId="4" borderId="41" xfId="9" applyNumberFormat="1" applyFont="1" applyFill="1" applyBorder="1" applyAlignment="1">
      <alignment horizontal="center" vertical="center"/>
    </xf>
    <xf numFmtId="44" fontId="56" fillId="4" borderId="42" xfId="9" applyNumberFormat="1" applyFont="1" applyFill="1" applyBorder="1" applyAlignment="1">
      <alignment horizontal="center" vertical="center"/>
    </xf>
    <xf numFmtId="4" fontId="57" fillId="0" borderId="1" xfId="9" applyNumberFormat="1" applyFont="1" applyBorder="1" applyAlignment="1">
      <alignment horizontal="center" vertical="center"/>
    </xf>
    <xf numFmtId="0" fontId="57" fillId="0" borderId="1" xfId="9" applyFont="1" applyBorder="1" applyAlignment="1">
      <alignment horizontal="center" vertical="center"/>
    </xf>
    <xf numFmtId="0" fontId="57" fillId="0" borderId="1" xfId="9" applyFont="1" applyBorder="1" applyAlignment="1">
      <alignment vertical="center" wrapText="1"/>
    </xf>
    <xf numFmtId="43" fontId="57" fillId="0" borderId="1" xfId="11" applyFont="1" applyFill="1" applyBorder="1" applyAlignment="1">
      <alignment horizontal="right" vertical="center"/>
    </xf>
    <xf numFmtId="44" fontId="57" fillId="0" borderId="1" xfId="9" applyNumberFormat="1" applyFont="1" applyBorder="1" applyAlignment="1">
      <alignment horizontal="right" vertical="center" wrapText="1"/>
    </xf>
    <xf numFmtId="44" fontId="57" fillId="0" borderId="1" xfId="9" applyNumberFormat="1" applyFont="1" applyBorder="1" applyAlignment="1">
      <alignment horizontal="right" vertical="center"/>
    </xf>
    <xf numFmtId="10" fontId="58" fillId="0" borderId="1" xfId="12" applyNumberFormat="1" applyFont="1" applyFill="1" applyBorder="1" applyAlignment="1">
      <alignment horizontal="center" vertical="center"/>
    </xf>
    <xf numFmtId="10" fontId="59" fillId="8" borderId="1" xfId="12" applyNumberFormat="1" applyFont="1" applyFill="1" applyBorder="1" applyAlignment="1">
      <alignment horizontal="center" vertical="center"/>
    </xf>
    <xf numFmtId="0" fontId="46" fillId="8" borderId="1" xfId="9" applyFont="1" applyFill="1" applyBorder="1" applyAlignment="1">
      <alignment horizontal="center" vertical="center"/>
    </xf>
    <xf numFmtId="44" fontId="47" fillId="9" borderId="0" xfId="9" applyNumberFormat="1" applyFont="1" applyFill="1" applyAlignment="1">
      <alignment vertical="center"/>
    </xf>
    <xf numFmtId="171" fontId="47" fillId="0" borderId="0" xfId="9" applyNumberFormat="1" applyFont="1"/>
    <xf numFmtId="0" fontId="47" fillId="9" borderId="0" xfId="9" applyFont="1" applyFill="1" applyAlignment="1">
      <alignment vertical="center"/>
    </xf>
    <xf numFmtId="43" fontId="47" fillId="9" borderId="0" xfId="9" applyNumberFormat="1" applyFont="1" applyFill="1" applyAlignment="1">
      <alignment vertical="center"/>
    </xf>
    <xf numFmtId="0" fontId="47" fillId="0" borderId="0" xfId="9" applyFont="1" applyAlignment="1">
      <alignment horizontal="center" vertical="center"/>
    </xf>
    <xf numFmtId="0" fontId="47" fillId="0" borderId="0" xfId="9" applyFont="1" applyAlignment="1">
      <alignment vertical="center"/>
    </xf>
    <xf numFmtId="0" fontId="53" fillId="0" borderId="0" xfId="9" applyFont="1" applyAlignment="1">
      <alignment horizontal="right" vertical="center"/>
    </xf>
    <xf numFmtId="44" fontId="47" fillId="0" borderId="0" xfId="9" applyNumberFormat="1" applyFont="1" applyAlignment="1">
      <alignment vertical="center"/>
    </xf>
    <xf numFmtId="169" fontId="47" fillId="0" borderId="0" xfId="9" applyNumberFormat="1" applyFont="1" applyAlignment="1">
      <alignment horizontal="center" vertical="center"/>
    </xf>
    <xf numFmtId="170" fontId="47" fillId="0" borderId="0" xfId="9" applyNumberFormat="1" applyFont="1" applyAlignment="1">
      <alignment horizontal="center" vertical="center"/>
    </xf>
    <xf numFmtId="0" fontId="61" fillId="0" borderId="43" xfId="0" applyFont="1" applyBorder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61" fillId="0" borderId="44" xfId="0" applyFont="1" applyBorder="1" applyAlignment="1">
      <alignment horizontal="left" vertical="center"/>
    </xf>
    <xf numFmtId="0" fontId="63" fillId="0" borderId="0" xfId="0" applyFont="1"/>
    <xf numFmtId="0" fontId="64" fillId="0" borderId="0" xfId="0" applyFont="1" applyAlignment="1">
      <alignment horizontal="center" vertical="center"/>
    </xf>
    <xf numFmtId="0" fontId="61" fillId="0" borderId="5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1" fillId="0" borderId="5" xfId="0" applyFont="1" applyBorder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5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5" fillId="10" borderId="13" xfId="0" applyFont="1" applyFill="1" applyBorder="1" applyAlignment="1">
      <alignment horizontal="left" vertical="center"/>
    </xf>
    <xf numFmtId="0" fontId="65" fillId="0" borderId="0" xfId="0" applyFont="1" applyAlignment="1" applyProtection="1">
      <alignment horizontal="left" vertical="center"/>
      <protection locked="0"/>
    </xf>
    <xf numFmtId="0" fontId="66" fillId="0" borderId="0" xfId="0" applyFont="1" applyAlignment="1">
      <alignment horizontal="center" vertical="center"/>
    </xf>
    <xf numFmtId="0" fontId="0" fillId="0" borderId="5" xfId="0" applyBorder="1" applyAlignment="1">
      <alignment vertical="center"/>
    </xf>
    <xf numFmtId="0" fontId="66" fillId="11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61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61" fillId="12" borderId="3" xfId="0" applyFont="1" applyFill="1" applyBorder="1" applyAlignment="1">
      <alignment horizontal="center" vertical="center"/>
    </xf>
    <xf numFmtId="0" fontId="61" fillId="12" borderId="2" xfId="0" applyFont="1" applyFill="1" applyBorder="1" applyAlignment="1">
      <alignment horizontal="left" vertical="center"/>
    </xf>
    <xf numFmtId="0" fontId="61" fillId="12" borderId="2" xfId="0" applyFont="1" applyFill="1" applyBorder="1" applyAlignment="1">
      <alignment horizontal="center" vertical="center"/>
    </xf>
    <xf numFmtId="0" fontId="61" fillId="12" borderId="2" xfId="0" applyFont="1" applyFill="1" applyBorder="1" applyAlignment="1">
      <alignment vertical="center"/>
    </xf>
    <xf numFmtId="0" fontId="61" fillId="12" borderId="4" xfId="0" applyFont="1" applyFill="1" applyBorder="1" applyAlignment="1">
      <alignment horizontal="center" vertical="center" wrapText="1"/>
    </xf>
    <xf numFmtId="0" fontId="65" fillId="12" borderId="0" xfId="0" applyFont="1" applyFill="1" applyAlignment="1">
      <alignment horizontal="left" vertical="center"/>
    </xf>
    <xf numFmtId="0" fontId="61" fillId="5" borderId="63" xfId="0" applyFont="1" applyFill="1" applyBorder="1" applyAlignment="1">
      <alignment horizontal="center" vertical="center"/>
    </xf>
    <xf numFmtId="0" fontId="61" fillId="5" borderId="0" xfId="0" applyFont="1" applyFill="1" applyAlignment="1">
      <alignment horizontal="center" vertical="center"/>
    </xf>
    <xf numFmtId="0" fontId="65" fillId="12" borderId="0" xfId="0" applyFont="1" applyFill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0" fontId="61" fillId="12" borderId="44" xfId="0" applyFont="1" applyFill="1" applyBorder="1" applyAlignment="1">
      <alignment horizontal="center" vertical="center"/>
    </xf>
    <xf numFmtId="0" fontId="61" fillId="12" borderId="8" xfId="0" applyFont="1" applyFill="1" applyBorder="1" applyAlignment="1">
      <alignment horizontal="center" vertical="center"/>
    </xf>
    <xf numFmtId="0" fontId="61" fillId="12" borderId="13" xfId="0" applyFont="1" applyFill="1" applyBorder="1" applyAlignment="1">
      <alignment horizontal="right" vertical="center"/>
    </xf>
    <xf numFmtId="0" fontId="61" fillId="5" borderId="64" xfId="0" applyFont="1" applyFill="1" applyBorder="1" applyAlignment="1">
      <alignment horizontal="left" vertical="center"/>
    </xf>
    <xf numFmtId="0" fontId="61" fillId="5" borderId="8" xfId="0" applyFont="1" applyFill="1" applyBorder="1" applyAlignment="1">
      <alignment horizontal="left" vertical="center"/>
    </xf>
    <xf numFmtId="0" fontId="61" fillId="13" borderId="44" xfId="0" applyFont="1" applyFill="1" applyBorder="1" applyAlignment="1">
      <alignment horizontal="center" vertical="center"/>
    </xf>
    <xf numFmtId="0" fontId="61" fillId="3" borderId="12" xfId="0" applyFont="1" applyFill="1" applyBorder="1" applyAlignment="1">
      <alignment horizontal="left" vertical="center"/>
    </xf>
    <xf numFmtId="0" fontId="61" fillId="3" borderId="13" xfId="0" applyFont="1" applyFill="1" applyBorder="1" applyAlignment="1">
      <alignment horizontal="center" vertical="center"/>
    </xf>
    <xf numFmtId="0" fontId="61" fillId="3" borderId="8" xfId="0" applyFont="1" applyFill="1" applyBorder="1" applyAlignment="1">
      <alignment horizontal="center" vertical="center"/>
    </xf>
    <xf numFmtId="0" fontId="61" fillId="3" borderId="44" xfId="0" applyFont="1" applyFill="1" applyBorder="1" applyAlignment="1">
      <alignment horizontal="center" vertical="center"/>
    </xf>
    <xf numFmtId="0" fontId="61" fillId="12" borderId="12" xfId="0" applyFont="1" applyFill="1" applyBorder="1" applyAlignment="1">
      <alignment horizontal="center" vertical="center"/>
    </xf>
    <xf numFmtId="0" fontId="27" fillId="0" borderId="44" xfId="0" applyFont="1" applyBorder="1" applyAlignment="1">
      <alignment horizontal="center" vertical="center"/>
    </xf>
    <xf numFmtId="4" fontId="61" fillId="10" borderId="1" xfId="0" applyNumberFormat="1" applyFont="1" applyFill="1" applyBorder="1" applyAlignment="1" applyProtection="1">
      <alignment horizontal="center" vertical="center"/>
      <protection locked="0"/>
    </xf>
    <xf numFmtId="44" fontId="61" fillId="10" borderId="9" xfId="0" applyNumberFormat="1" applyFont="1" applyFill="1" applyBorder="1" applyAlignment="1" applyProtection="1">
      <alignment horizontal="left" vertical="center"/>
      <protection locked="0"/>
    </xf>
    <xf numFmtId="0" fontId="61" fillId="10" borderId="10" xfId="0" applyFont="1" applyFill="1" applyBorder="1" applyAlignment="1">
      <alignment horizontal="left" vertical="center"/>
    </xf>
    <xf numFmtId="0" fontId="61" fillId="10" borderId="11" xfId="0" applyFont="1" applyFill="1" applyBorder="1" applyAlignment="1">
      <alignment horizontal="left" vertical="center"/>
    </xf>
    <xf numFmtId="4" fontId="61" fillId="10" borderId="10" xfId="0" applyNumberFormat="1" applyFont="1" applyFill="1" applyBorder="1" applyAlignment="1" applyProtection="1">
      <alignment horizontal="center" vertical="center"/>
      <protection locked="0"/>
    </xf>
    <xf numFmtId="0" fontId="61" fillId="10" borderId="65" xfId="0" applyFont="1" applyFill="1" applyBorder="1" applyAlignment="1" applyProtection="1">
      <alignment horizontal="left" vertical="center"/>
      <protection locked="0"/>
    </xf>
    <xf numFmtId="0" fontId="61" fillId="10" borderId="11" xfId="0" applyFont="1" applyFill="1" applyBorder="1" applyAlignment="1" applyProtection="1">
      <alignment horizontal="left" vertical="center"/>
      <protection locked="0"/>
    </xf>
    <xf numFmtId="166" fontId="61" fillId="13" borderId="1" xfId="4" applyFont="1" applyFill="1" applyBorder="1" applyAlignment="1" applyProtection="1">
      <alignment horizontal="right" vertical="center"/>
    </xf>
    <xf numFmtId="166" fontId="67" fillId="13" borderId="1" xfId="4" applyFont="1" applyFill="1" applyBorder="1" applyAlignment="1" applyProtection="1">
      <alignment horizontal="right" vertical="center"/>
      <protection locked="0"/>
    </xf>
    <xf numFmtId="172" fontId="61" fillId="10" borderId="1" xfId="15" applyNumberFormat="1" applyFont="1" applyFill="1" applyBorder="1" applyAlignment="1" applyProtection="1">
      <alignment horizontal="center" vertical="center"/>
      <protection locked="0"/>
    </xf>
    <xf numFmtId="166" fontId="61" fillId="10" borderId="1" xfId="4" applyFont="1" applyFill="1" applyBorder="1" applyAlignment="1" applyProtection="1">
      <alignment horizontal="right" vertical="center"/>
      <protection locked="0"/>
    </xf>
    <xf numFmtId="172" fontId="61" fillId="13" borderId="1" xfId="15" applyNumberFormat="1" applyFont="1" applyFill="1" applyBorder="1" applyAlignment="1" applyProtection="1">
      <alignment horizontal="center" vertical="center"/>
    </xf>
    <xf numFmtId="10" fontId="61" fillId="10" borderId="1" xfId="15" applyNumberFormat="1" applyFont="1" applyFill="1" applyBorder="1" applyAlignment="1" applyProtection="1">
      <alignment horizontal="center" vertical="center"/>
      <protection locked="0"/>
    </xf>
    <xf numFmtId="10" fontId="61" fillId="0" borderId="1" xfId="15" applyNumberFormat="1" applyFont="1" applyFill="1" applyBorder="1" applyAlignment="1" applyProtection="1">
      <alignment horizontal="center" vertical="center"/>
    </xf>
    <xf numFmtId="0" fontId="61" fillId="14" borderId="1" xfId="0" applyFont="1" applyFill="1" applyBorder="1" applyAlignment="1" applyProtection="1">
      <alignment horizontal="center" vertical="center"/>
      <protection locked="0"/>
    </xf>
    <xf numFmtId="0" fontId="68" fillId="0" borderId="0" xfId="0" applyFont="1" applyAlignment="1">
      <alignment vertical="center"/>
    </xf>
    <xf numFmtId="43" fontId="61" fillId="0" borderId="0" xfId="0" applyNumberFormat="1" applyFont="1" applyAlignment="1">
      <alignment vertical="center"/>
    </xf>
    <xf numFmtId="0" fontId="61" fillId="10" borderId="1" xfId="0" applyFont="1" applyFill="1" applyBorder="1" applyAlignment="1" applyProtection="1">
      <alignment horizontal="center" vertical="center"/>
      <protection locked="0"/>
    </xf>
    <xf numFmtId="10" fontId="61" fillId="13" borderId="1" xfId="15" applyNumberFormat="1" applyFont="1" applyFill="1" applyBorder="1" applyAlignment="1" applyProtection="1">
      <alignment horizontal="center" vertical="center"/>
    </xf>
    <xf numFmtId="10" fontId="61" fillId="14" borderId="1" xfId="0" applyNumberFormat="1" applyFont="1" applyFill="1" applyBorder="1" applyAlignment="1" applyProtection="1">
      <alignment horizontal="center" vertical="center"/>
      <protection locked="0"/>
    </xf>
    <xf numFmtId="0" fontId="61" fillId="10" borderId="9" xfId="0" applyFont="1" applyFill="1" applyBorder="1" applyAlignment="1" applyProtection="1">
      <alignment horizontal="left" vertical="center"/>
      <protection locked="0"/>
    </xf>
    <xf numFmtId="0" fontId="61" fillId="10" borderId="10" xfId="0" applyFont="1" applyFill="1" applyBorder="1" applyAlignment="1" applyProtection="1">
      <alignment horizontal="center" vertical="center"/>
      <protection locked="0"/>
    </xf>
    <xf numFmtId="0" fontId="61" fillId="12" borderId="9" xfId="0" applyFont="1" applyFill="1" applyBorder="1" applyAlignment="1">
      <alignment horizontal="center" vertical="center"/>
    </xf>
    <xf numFmtId="0" fontId="61" fillId="12" borderId="10" xfId="0" applyFont="1" applyFill="1" applyBorder="1" applyAlignment="1">
      <alignment horizontal="center" vertical="center"/>
    </xf>
    <xf numFmtId="0" fontId="65" fillId="12" borderId="10" xfId="0" applyFont="1" applyFill="1" applyBorder="1" applyAlignment="1">
      <alignment horizontal="right" vertical="center"/>
    </xf>
    <xf numFmtId="0" fontId="61" fillId="12" borderId="65" xfId="0" applyFont="1" applyFill="1" applyBorder="1" applyAlignment="1">
      <alignment horizontal="right" vertical="center"/>
    </xf>
    <xf numFmtId="0" fontId="61" fillId="12" borderId="11" xfId="0" applyFont="1" applyFill="1" applyBorder="1" applyAlignment="1">
      <alignment horizontal="right" vertical="center"/>
    </xf>
    <xf numFmtId="166" fontId="67" fillId="13" borderId="1" xfId="4" applyFont="1" applyFill="1" applyBorder="1" applyAlignment="1" applyProtection="1">
      <alignment horizontal="right" vertical="center"/>
    </xf>
    <xf numFmtId="166" fontId="65" fillId="12" borderId="1" xfId="4" applyFont="1" applyFill="1" applyBorder="1" applyAlignment="1" applyProtection="1">
      <alignment horizontal="right" vertical="center"/>
    </xf>
    <xf numFmtId="0" fontId="61" fillId="15" borderId="3" xfId="0" applyFont="1" applyFill="1" applyBorder="1" applyAlignment="1">
      <alignment horizontal="center" vertical="center"/>
    </xf>
    <xf numFmtId="0" fontId="61" fillId="12" borderId="14" xfId="0" applyFont="1" applyFill="1" applyBorder="1" applyAlignment="1">
      <alignment horizontal="center" vertical="center"/>
    </xf>
    <xf numFmtId="166" fontId="61" fillId="0" borderId="0" xfId="0" applyNumberFormat="1" applyFont="1" applyAlignment="1">
      <alignment vertical="center"/>
    </xf>
    <xf numFmtId="0" fontId="61" fillId="0" borderId="2" xfId="0" applyFont="1" applyBorder="1" applyAlignment="1">
      <alignment vertical="center"/>
    </xf>
    <xf numFmtId="0" fontId="61" fillId="0" borderId="2" xfId="0" applyFont="1" applyBorder="1" applyAlignment="1">
      <alignment horizontal="right" vertical="center"/>
    </xf>
    <xf numFmtId="166" fontId="69" fillId="0" borderId="2" xfId="0" applyNumberFormat="1" applyFont="1" applyBorder="1" applyAlignment="1">
      <alignment vertical="center"/>
    </xf>
    <xf numFmtId="166" fontId="68" fillId="0" borderId="2" xfId="4" applyFont="1" applyFill="1" applyBorder="1" applyAlignment="1" applyProtection="1">
      <alignment horizontal="right" vertical="center"/>
    </xf>
    <xf numFmtId="0" fontId="61" fillId="15" borderId="43" xfId="0" applyFont="1" applyFill="1" applyBorder="1" applyAlignment="1">
      <alignment horizontal="center" vertical="center"/>
    </xf>
    <xf numFmtId="0" fontId="61" fillId="12" borderId="43" xfId="0" applyFont="1" applyFill="1" applyBorder="1" applyAlignment="1">
      <alignment horizontal="center" vertical="center"/>
    </xf>
    <xf numFmtId="0" fontId="61" fillId="0" borderId="0" xfId="0" applyFont="1" applyAlignment="1">
      <alignment horizontal="right" vertical="center"/>
    </xf>
    <xf numFmtId="166" fontId="65" fillId="0" borderId="0" xfId="4" applyFont="1" applyFill="1" applyBorder="1" applyAlignment="1">
      <alignment horizontal="right" vertical="center"/>
    </xf>
    <xf numFmtId="43" fontId="65" fillId="0" borderId="0" xfId="0" applyNumberFormat="1" applyFont="1" applyAlignment="1">
      <alignment vertical="center"/>
    </xf>
    <xf numFmtId="166" fontId="69" fillId="15" borderId="3" xfId="0" applyNumberFormat="1" applyFont="1" applyFill="1" applyBorder="1" applyAlignment="1">
      <alignment vertical="center"/>
    </xf>
    <xf numFmtId="166" fontId="69" fillId="15" borderId="2" xfId="0" applyNumberFormat="1" applyFont="1" applyFill="1" applyBorder="1" applyAlignment="1">
      <alignment vertical="center"/>
    </xf>
    <xf numFmtId="0" fontId="61" fillId="15" borderId="2" xfId="0" applyFont="1" applyFill="1" applyBorder="1" applyAlignment="1">
      <alignment horizontal="right" vertical="center"/>
    </xf>
    <xf numFmtId="0" fontId="61" fillId="15" borderId="0" xfId="0" applyFont="1" applyFill="1" applyAlignment="1">
      <alignment horizontal="center" vertical="center"/>
    </xf>
    <xf numFmtId="0" fontId="65" fillId="0" borderId="0" xfId="0" applyFont="1" applyAlignment="1">
      <alignment vertical="center"/>
    </xf>
    <xf numFmtId="0" fontId="61" fillId="15" borderId="12" xfId="0" applyFont="1" applyFill="1" applyBorder="1" applyAlignment="1">
      <alignment vertical="center"/>
    </xf>
    <xf numFmtId="0" fontId="61" fillId="15" borderId="13" xfId="0" applyFont="1" applyFill="1" applyBorder="1" applyAlignment="1">
      <alignment vertical="center"/>
    </xf>
    <xf numFmtId="0" fontId="61" fillId="15" borderId="13" xfId="0" applyFont="1" applyFill="1" applyBorder="1" applyAlignment="1">
      <alignment horizontal="right" vertical="center"/>
    </xf>
    <xf numFmtId="0" fontId="61" fillId="12" borderId="9" xfId="0" applyFont="1" applyFill="1" applyBorder="1" applyAlignment="1">
      <alignment vertical="center"/>
    </xf>
    <xf numFmtId="0" fontId="61" fillId="12" borderId="10" xfId="0" applyFont="1" applyFill="1" applyBorder="1" applyAlignment="1">
      <alignment vertical="center"/>
    </xf>
    <xf numFmtId="0" fontId="61" fillId="12" borderId="10" xfId="0" applyFont="1" applyFill="1" applyBorder="1" applyAlignment="1">
      <alignment horizontal="right" vertical="center"/>
    </xf>
    <xf numFmtId="0" fontId="61" fillId="12" borderId="8" xfId="0" applyFont="1" applyFill="1" applyBorder="1" applyAlignment="1">
      <alignment vertical="center"/>
    </xf>
    <xf numFmtId="1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61" fillId="10" borderId="0" xfId="0" applyFont="1" applyFill="1" applyAlignment="1" applyProtection="1">
      <alignment horizontal="left" vertical="center"/>
      <protection locked="0"/>
    </xf>
    <xf numFmtId="0" fontId="27" fillId="10" borderId="0" xfId="0" applyFont="1" applyFill="1" applyAlignment="1" applyProtection="1">
      <alignment horizontal="left" vertical="center"/>
      <protection locked="0"/>
    </xf>
    <xf numFmtId="0" fontId="0" fillId="10" borderId="0" xfId="0" applyFill="1"/>
    <xf numFmtId="0" fontId="0" fillId="10" borderId="0" xfId="0" applyFill="1" applyAlignment="1">
      <alignment vertical="center"/>
    </xf>
    <xf numFmtId="0" fontId="27" fillId="10" borderId="0" xfId="0" applyFont="1" applyFill="1" applyAlignment="1">
      <alignment horizontal="right" vertic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58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8" fontId="0" fillId="0" borderId="51" xfId="0" applyNumberFormat="1" applyFill="1" applyBorder="1" applyAlignment="1">
      <alignment horizontal="center" vertical="center"/>
    </xf>
    <xf numFmtId="8" fontId="0" fillId="0" borderId="60" xfId="0" applyNumberFormat="1" applyFill="1" applyBorder="1"/>
    <xf numFmtId="8" fontId="0" fillId="0" borderId="54" xfId="0" applyNumberFormat="1" applyFill="1" applyBorder="1"/>
    <xf numFmtId="8" fontId="0" fillId="0" borderId="22" xfId="0" applyNumberFormat="1" applyFill="1" applyBorder="1"/>
    <xf numFmtId="8" fontId="0" fillId="0" borderId="50" xfId="0" applyNumberFormat="1" applyFill="1" applyBorder="1" applyAlignment="1">
      <alignment horizontal="center" vertical="center"/>
    </xf>
    <xf numFmtId="10" fontId="0" fillId="0" borderId="61" xfId="8" applyNumberFormat="1" applyFont="1" applyFill="1" applyBorder="1"/>
    <xf numFmtId="10" fontId="0" fillId="0" borderId="55" xfId="8" applyNumberFormat="1" applyFont="1" applyFill="1" applyBorder="1"/>
    <xf numFmtId="10" fontId="0" fillId="0" borderId="33" xfId="8" applyNumberFormat="1" applyFont="1" applyFill="1" applyBorder="1"/>
    <xf numFmtId="8" fontId="0" fillId="0" borderId="57" xfId="0" applyNumberFormat="1" applyFill="1" applyBorder="1"/>
    <xf numFmtId="8" fontId="0" fillId="0" borderId="24" xfId="0" applyNumberFormat="1" applyFill="1" applyBorder="1"/>
    <xf numFmtId="8" fontId="0" fillId="0" borderId="53" xfId="0" applyNumberFormat="1" applyFill="1" applyBorder="1" applyAlignment="1">
      <alignment horizontal="center" vertical="center"/>
    </xf>
    <xf numFmtId="10" fontId="0" fillId="0" borderId="62" xfId="8" applyNumberFormat="1" applyFont="1" applyFill="1" applyBorder="1"/>
    <xf numFmtId="10" fontId="0" fillId="0" borderId="56" xfId="8" applyNumberFormat="1" applyFont="1" applyFill="1" applyBorder="1"/>
    <xf numFmtId="10" fontId="0" fillId="0" borderId="29" xfId="8" applyNumberFormat="1" applyFont="1" applyFill="1" applyBorder="1"/>
    <xf numFmtId="8" fontId="0" fillId="0" borderId="49" xfId="0" applyNumberFormat="1" applyFill="1" applyBorder="1" applyAlignment="1">
      <alignment horizontal="center" vertical="center"/>
    </xf>
    <xf numFmtId="8" fontId="0" fillId="0" borderId="45" xfId="0" applyNumberFormat="1" applyFill="1" applyBorder="1"/>
    <xf numFmtId="8" fontId="0" fillId="0" borderId="48" xfId="0" applyNumberFormat="1" applyFill="1" applyBorder="1"/>
    <xf numFmtId="8" fontId="0" fillId="0" borderId="46" xfId="0" applyNumberFormat="1" applyFill="1" applyBorder="1"/>
    <xf numFmtId="8" fontId="0" fillId="0" borderId="49" xfId="0" applyNumberFormat="1" applyFill="1" applyBorder="1"/>
    <xf numFmtId="10" fontId="0" fillId="0" borderId="59" xfId="8" applyNumberFormat="1" applyFont="1" applyFill="1" applyBorder="1"/>
    <xf numFmtId="10" fontId="0" fillId="0" borderId="44" xfId="8" applyNumberFormat="1" applyFont="1" applyFill="1" applyBorder="1"/>
    <xf numFmtId="10" fontId="0" fillId="0" borderId="13" xfId="8" applyNumberFormat="1" applyFont="1" applyFill="1" applyBorder="1"/>
    <xf numFmtId="10" fontId="0" fillId="0" borderId="50" xfId="8" applyNumberFormat="1" applyFont="1" applyFill="1" applyBorder="1"/>
    <xf numFmtId="8" fontId="0" fillId="0" borderId="21" xfId="0" applyNumberFormat="1" applyFill="1" applyBorder="1"/>
    <xf numFmtId="8" fontId="0" fillId="0" borderId="14" xfId="0" applyNumberFormat="1" applyFill="1" applyBorder="1"/>
    <xf numFmtId="8" fontId="0" fillId="0" borderId="2" xfId="0" applyNumberFormat="1" applyFill="1" applyBorder="1"/>
    <xf numFmtId="8" fontId="0" fillId="0" borderId="51" xfId="0" applyNumberFormat="1" applyFill="1" applyBorder="1"/>
    <xf numFmtId="10" fontId="0" fillId="0" borderId="25" xfId="8" applyNumberFormat="1" applyFont="1" applyFill="1" applyBorder="1"/>
    <xf numFmtId="10" fontId="0" fillId="0" borderId="52" xfId="8" applyNumberFormat="1" applyFont="1" applyFill="1" applyBorder="1"/>
    <xf numFmtId="10" fontId="0" fillId="0" borderId="26" xfId="8" applyNumberFormat="1" applyFont="1" applyFill="1" applyBorder="1"/>
    <xf numFmtId="10" fontId="0" fillId="0" borderId="53" xfId="8" applyNumberFormat="1" applyFont="1" applyFill="1" applyBorder="1"/>
    <xf numFmtId="4" fontId="0" fillId="0" borderId="5" xfId="0" applyNumberForma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right" vertical="center" wrapText="1"/>
    </xf>
    <xf numFmtId="165" fontId="2" fillId="4" borderId="10" xfId="0" applyNumberFormat="1" applyFont="1" applyFill="1" applyBorder="1" applyAlignment="1">
      <alignment horizontal="center" vertical="center" wrapText="1"/>
    </xf>
    <xf numFmtId="165" fontId="2" fillId="4" borderId="11" xfId="0" applyNumberFormat="1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center" vertical="center"/>
    </xf>
    <xf numFmtId="0" fontId="27" fillId="0" borderId="66" xfId="2" applyFont="1" applyFill="1" applyBorder="1" applyAlignment="1">
      <alignment vertical="center"/>
    </xf>
    <xf numFmtId="0" fontId="27" fillId="0" borderId="67" xfId="2" applyFont="1" applyFill="1" applyBorder="1" applyAlignment="1">
      <alignment vertical="center"/>
    </xf>
    <xf numFmtId="0" fontId="27" fillId="0" borderId="67" xfId="2" applyFont="1" applyFill="1" applyBorder="1" applyAlignment="1">
      <alignment vertical="center" wrapText="1"/>
    </xf>
    <xf numFmtId="0" fontId="27" fillId="0" borderId="67" xfId="2" applyFont="1" applyFill="1" applyBorder="1" applyAlignment="1">
      <alignment horizontal="center" vertical="center"/>
    </xf>
    <xf numFmtId="0" fontId="27" fillId="0" borderId="68" xfId="2" applyFont="1" applyFill="1" applyBorder="1" applyAlignment="1">
      <alignment horizontal="center" vertical="center"/>
    </xf>
    <xf numFmtId="4" fontId="27" fillId="0" borderId="0" xfId="2" applyNumberFormat="1" applyFont="1" applyAlignment="1">
      <alignment vertical="center"/>
    </xf>
    <xf numFmtId="0" fontId="70" fillId="2" borderId="0" xfId="2" applyFont="1" applyFill="1" applyBorder="1" applyAlignment="1">
      <alignment vertical="center"/>
    </xf>
    <xf numFmtId="0" fontId="71" fillId="2" borderId="0" xfId="2" applyFont="1" applyFill="1" applyBorder="1" applyAlignment="1">
      <alignment vertical="justify"/>
    </xf>
    <xf numFmtId="0" fontId="71" fillId="2" borderId="0" xfId="2" applyFont="1" applyFill="1" applyBorder="1" applyAlignment="1">
      <alignment horizontal="center" vertical="justify"/>
    </xf>
    <xf numFmtId="0" fontId="72" fillId="0" borderId="0" xfId="2" applyFont="1" applyFill="1" applyAlignment="1">
      <alignment horizontal="center" vertical="center" wrapText="1"/>
    </xf>
    <xf numFmtId="0" fontId="72" fillId="0" borderId="0" xfId="2" applyFont="1" applyFill="1" applyAlignment="1">
      <alignment horizontal="center" vertical="center"/>
    </xf>
    <xf numFmtId="0" fontId="72" fillId="0" borderId="69" xfId="2" applyFont="1" applyFill="1" applyBorder="1" applyAlignment="1">
      <alignment horizontal="center" vertical="center"/>
    </xf>
    <xf numFmtId="0" fontId="72" fillId="0" borderId="0" xfId="2" applyFont="1" applyFill="1" applyBorder="1" applyAlignment="1">
      <alignment horizontal="center" vertical="center"/>
    </xf>
    <xf numFmtId="0" fontId="72" fillId="0" borderId="70" xfId="2" applyFont="1" applyFill="1" applyBorder="1" applyAlignment="1">
      <alignment horizontal="center" vertical="center"/>
    </xf>
    <xf numFmtId="0" fontId="61" fillId="0" borderId="69" xfId="0" applyFont="1" applyFill="1" applyBorder="1" applyAlignment="1">
      <alignment horizontal="left"/>
    </xf>
    <xf numFmtId="0" fontId="61" fillId="0" borderId="71" xfId="2" applyFont="1" applyFill="1" applyBorder="1" applyAlignment="1">
      <alignment horizontal="center" vertical="center"/>
    </xf>
    <xf numFmtId="0" fontId="61" fillId="0" borderId="72" xfId="2" applyFont="1" applyFill="1" applyBorder="1" applyAlignment="1">
      <alignment horizontal="center" vertical="center"/>
    </xf>
    <xf numFmtId="0" fontId="27" fillId="0" borderId="0" xfId="2" applyFont="1" applyFill="1" applyAlignment="1">
      <alignment vertical="center"/>
    </xf>
    <xf numFmtId="0" fontId="27" fillId="0" borderId="0" xfId="2" applyFont="1" applyFill="1" applyAlignment="1">
      <alignment vertical="center" wrapText="1"/>
    </xf>
    <xf numFmtId="0" fontId="61" fillId="0" borderId="0" xfId="2" applyFont="1" applyFill="1" applyBorder="1" applyAlignment="1">
      <alignment horizontal="center" vertical="center"/>
    </xf>
    <xf numFmtId="0" fontId="61" fillId="0" borderId="70" xfId="2" applyFont="1" applyFill="1" applyBorder="1" applyAlignment="1">
      <alignment horizontal="center" vertical="center"/>
    </xf>
    <xf numFmtId="0" fontId="71" fillId="0" borderId="69" xfId="2" applyFont="1" applyFill="1" applyBorder="1" applyAlignment="1">
      <alignment horizontal="center" vertical="justify"/>
    </xf>
    <xf numFmtId="0" fontId="71" fillId="0" borderId="0" xfId="2" applyFont="1" applyFill="1" applyBorder="1" applyAlignment="1">
      <alignment horizontal="center" vertical="justify"/>
    </xf>
    <xf numFmtId="0" fontId="71" fillId="0" borderId="70" xfId="2" applyFont="1" applyFill="1" applyBorder="1" applyAlignment="1">
      <alignment horizontal="center" vertical="justify"/>
    </xf>
    <xf numFmtId="0" fontId="74" fillId="0" borderId="0" xfId="0" applyFont="1" applyFill="1" applyBorder="1" applyAlignment="1">
      <alignment vertical="top"/>
    </xf>
    <xf numFmtId="0" fontId="74" fillId="0" borderId="0" xfId="0" applyFont="1" applyFill="1" applyBorder="1"/>
    <xf numFmtId="165" fontId="24" fillId="3" borderId="0" xfId="0" applyNumberFormat="1" applyFont="1" applyFill="1" applyBorder="1" applyAlignment="1">
      <alignment horizontal="right" vertical="center"/>
    </xf>
    <xf numFmtId="10" fontId="24" fillId="3" borderId="0" xfId="3" applyNumberFormat="1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43" fontId="2" fillId="0" borderId="44" xfId="1" applyFont="1" applyFill="1" applyBorder="1" applyAlignment="1">
      <alignment vertical="center"/>
    </xf>
    <xf numFmtId="165" fontId="4" fillId="0" borderId="44" xfId="1" applyNumberFormat="1" applyFont="1" applyFill="1" applyBorder="1" applyAlignment="1">
      <alignment vertical="center"/>
    </xf>
    <xf numFmtId="165" fontId="4" fillId="0" borderId="44" xfId="0" applyNumberFormat="1" applyFont="1" applyBorder="1" applyAlignment="1">
      <alignment horizontal="right" vertical="center" wrapText="1"/>
    </xf>
    <xf numFmtId="165" fontId="21" fillId="2" borderId="9" xfId="0" applyNumberFormat="1" applyFont="1" applyFill="1" applyBorder="1" applyAlignment="1">
      <alignment horizontal="right" vertical="center"/>
    </xf>
    <xf numFmtId="49" fontId="21" fillId="2" borderId="11" xfId="3" applyNumberFormat="1" applyFont="1" applyFill="1" applyBorder="1" applyAlignment="1">
      <alignment horizontal="center" vertical="center"/>
    </xf>
    <xf numFmtId="165" fontId="24" fillId="3" borderId="9" xfId="0" applyNumberFormat="1" applyFont="1" applyFill="1" applyBorder="1" applyAlignment="1">
      <alignment horizontal="right" vertical="center"/>
    </xf>
    <xf numFmtId="10" fontId="24" fillId="3" borderId="11" xfId="3" applyNumberFormat="1" applyFont="1" applyFill="1" applyBorder="1" applyAlignment="1">
      <alignment horizontal="center" vertical="center"/>
    </xf>
    <xf numFmtId="0" fontId="0" fillId="0" borderId="10" xfId="0" applyBorder="1"/>
    <xf numFmtId="43" fontId="1" fillId="0" borderId="1" xfId="0" applyNumberFormat="1" applyFont="1" applyFill="1" applyBorder="1" applyAlignment="1">
      <alignment horizontal="center"/>
    </xf>
    <xf numFmtId="43" fontId="0" fillId="0" borderId="43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73" xfId="2" applyFont="1" applyFill="1" applyBorder="1" applyAlignment="1">
      <alignment vertical="center"/>
    </xf>
    <xf numFmtId="0" fontId="5" fillId="0" borderId="73" xfId="2" applyFont="1" applyFill="1" applyBorder="1" applyAlignment="1">
      <alignment vertical="center" wrapText="1"/>
    </xf>
    <xf numFmtId="0" fontId="66" fillId="0" borderId="74" xfId="2" applyFont="1" applyFill="1" applyBorder="1" applyAlignment="1">
      <alignment horizontal="left" vertical="center" wrapText="1"/>
    </xf>
    <xf numFmtId="0" fontId="66" fillId="0" borderId="72" xfId="2" applyFont="1" applyFill="1" applyBorder="1" applyAlignment="1">
      <alignment horizontal="left" vertical="center" wrapText="1"/>
    </xf>
    <xf numFmtId="0" fontId="66" fillId="0" borderId="73" xfId="2" applyFont="1" applyFill="1" applyBorder="1" applyAlignment="1">
      <alignment horizontal="right" vertical="center"/>
    </xf>
    <xf numFmtId="166" fontId="5" fillId="0" borderId="73" xfId="2" applyNumberFormat="1" applyFont="1" applyFill="1" applyBorder="1" applyAlignment="1">
      <alignment horizontal="center" vertical="center"/>
    </xf>
    <xf numFmtId="0" fontId="66" fillId="0" borderId="1" xfId="2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66" fillId="0" borderId="1" xfId="2" quotePrefix="1" applyFont="1" applyFill="1" applyBorder="1" applyAlignment="1">
      <alignment vertical="center" wrapText="1"/>
    </xf>
    <xf numFmtId="0" fontId="66" fillId="0" borderId="1" xfId="2" applyFont="1" applyFill="1" applyBorder="1" applyAlignment="1">
      <alignment vertical="center" wrapText="1"/>
    </xf>
    <xf numFmtId="0" fontId="66" fillId="0" borderId="1" xfId="2" applyFont="1" applyFill="1" applyBorder="1" applyAlignment="1">
      <alignment horizontal="center" vertical="center" wrapText="1"/>
    </xf>
    <xf numFmtId="0" fontId="5" fillId="0" borderId="1" xfId="2" quotePrefix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/>
    <xf numFmtId="166" fontId="5" fillId="0" borderId="1" xfId="4" applyFont="1" applyFill="1" applyBorder="1" applyAlignment="1">
      <alignment horizontal="center" vertical="center"/>
    </xf>
    <xf numFmtId="176" fontId="5" fillId="0" borderId="1" xfId="4" applyNumberFormat="1" applyFont="1" applyFill="1" applyBorder="1" applyAlignment="1">
      <alignment horizontal="center" vertical="center"/>
    </xf>
    <xf numFmtId="166" fontId="5" fillId="0" borderId="1" xfId="4" applyFont="1" applyFill="1" applyBorder="1"/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vertical="center"/>
    </xf>
    <xf numFmtId="0" fontId="5" fillId="0" borderId="1" xfId="2" applyFont="1" applyFill="1" applyBorder="1" applyAlignment="1">
      <alignment vertical="center" wrapText="1"/>
    </xf>
    <xf numFmtId="0" fontId="66" fillId="0" borderId="1" xfId="2" applyFont="1" applyFill="1" applyBorder="1" applyAlignment="1">
      <alignment horizontal="right" vertical="center"/>
    </xf>
    <xf numFmtId="0" fontId="66" fillId="0" borderId="1" xfId="2" applyFont="1" applyFill="1" applyBorder="1" applyAlignment="1">
      <alignment horizontal="left" vertical="center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75" xfId="2" applyFont="1" applyFill="1" applyBorder="1" applyAlignment="1">
      <alignment vertical="center"/>
    </xf>
    <xf numFmtId="0" fontId="5" fillId="0" borderId="75" xfId="2" applyFont="1" applyFill="1" applyBorder="1" applyAlignment="1">
      <alignment vertical="center" wrapText="1"/>
    </xf>
    <xf numFmtId="0" fontId="66" fillId="0" borderId="66" xfId="2" applyFont="1" applyFill="1" applyBorder="1" applyAlignment="1">
      <alignment horizontal="left" vertical="center" wrapText="1"/>
    </xf>
    <xf numFmtId="0" fontId="66" fillId="0" borderId="68" xfId="2" applyFont="1" applyFill="1" applyBorder="1" applyAlignment="1">
      <alignment horizontal="left" vertical="center" wrapText="1"/>
    </xf>
    <xf numFmtId="0" fontId="66" fillId="0" borderId="75" xfId="2" applyFont="1" applyFill="1" applyBorder="1" applyAlignment="1">
      <alignment horizontal="right" vertical="center"/>
    </xf>
    <xf numFmtId="166" fontId="5" fillId="0" borderId="75" xfId="2" applyNumberFormat="1" applyFont="1" applyFill="1" applyBorder="1" applyAlignment="1">
      <alignment horizontal="center" vertical="center"/>
    </xf>
    <xf numFmtId="49" fontId="66" fillId="0" borderId="1" xfId="2" applyNumberFormat="1" applyFont="1" applyFill="1" applyBorder="1" applyAlignment="1">
      <alignment horizontal="center" vertical="center"/>
    </xf>
    <xf numFmtId="174" fontId="5" fillId="0" borderId="1" xfId="4" applyNumberFormat="1" applyFont="1" applyFill="1" applyBorder="1" applyAlignment="1">
      <alignment horizontal="right" vertical="center"/>
    </xf>
    <xf numFmtId="166" fontId="5" fillId="0" borderId="1" xfId="4" applyNumberFormat="1" applyFont="1" applyFill="1" applyBorder="1" applyAlignment="1">
      <alignment vertical="center"/>
    </xf>
    <xf numFmtId="175" fontId="5" fillId="0" borderId="1" xfId="4" applyNumberFormat="1" applyFont="1" applyFill="1" applyBorder="1" applyAlignment="1">
      <alignment horizontal="center" vertical="center"/>
    </xf>
    <xf numFmtId="44" fontId="30" fillId="6" borderId="0" xfId="0" applyNumberFormat="1" applyFont="1" applyFill="1" applyAlignment="1">
      <alignment horizontal="right" vertical="center" wrapText="1"/>
    </xf>
    <xf numFmtId="4" fontId="76" fillId="0" borderId="0" xfId="0" applyNumberFormat="1" applyFont="1"/>
    <xf numFmtId="4" fontId="76" fillId="0" borderId="0" xfId="0" applyNumberFormat="1" applyFont="1" applyAlignment="1">
      <alignment horizontal="center"/>
    </xf>
    <xf numFmtId="0" fontId="76" fillId="0" borderId="0" xfId="0" applyFont="1"/>
    <xf numFmtId="166" fontId="27" fillId="3" borderId="0" xfId="4" applyFont="1" applyFill="1" applyBorder="1" applyAlignment="1" applyProtection="1">
      <alignment vertical="center"/>
      <protection hidden="1"/>
    </xf>
    <xf numFmtId="4" fontId="76" fillId="0" borderId="0" xfId="0" applyNumberFormat="1" applyFont="1" applyAlignment="1">
      <alignment vertical="center"/>
    </xf>
    <xf numFmtId="4" fontId="76" fillId="0" borderId="0" xfId="0" applyNumberFormat="1" applyFont="1" applyAlignment="1">
      <alignment horizontal="center" vertical="center"/>
    </xf>
    <xf numFmtId="0" fontId="76" fillId="0" borderId="0" xfId="0" applyFont="1" applyAlignment="1">
      <alignment vertical="center"/>
    </xf>
    <xf numFmtId="0" fontId="77" fillId="0" borderId="35" xfId="0" applyFont="1" applyBorder="1" applyAlignment="1">
      <alignment horizontal="center" vertical="center" wrapText="1"/>
    </xf>
    <xf numFmtId="0" fontId="80" fillId="0" borderId="44" xfId="0" applyFont="1" applyBorder="1" applyAlignment="1">
      <alignment horizontal="center" vertical="center" wrapText="1"/>
    </xf>
    <xf numFmtId="49" fontId="81" fillId="0" borderId="1" xfId="0" applyNumberFormat="1" applyFont="1" applyBorder="1" applyAlignment="1">
      <alignment horizontal="center" vertical="center" wrapText="1"/>
    </xf>
    <xf numFmtId="0" fontId="82" fillId="0" borderId="1" xfId="0" applyFont="1" applyBorder="1" applyAlignment="1">
      <alignment vertical="center" wrapText="1"/>
    </xf>
    <xf numFmtId="0" fontId="81" fillId="0" borderId="1" xfId="0" applyFont="1" applyBorder="1" applyAlignment="1">
      <alignment horizontal="center" vertical="center" wrapText="1"/>
    </xf>
    <xf numFmtId="4" fontId="82" fillId="0" borderId="1" xfId="0" applyNumberFormat="1" applyFont="1" applyBorder="1" applyAlignment="1">
      <alignment horizontal="center" vertical="center" wrapText="1"/>
    </xf>
    <xf numFmtId="167" fontId="81" fillId="0" borderId="1" xfId="0" applyNumberFormat="1" applyFont="1" applyBorder="1" applyAlignment="1">
      <alignment horizontal="center" vertical="center" wrapText="1"/>
    </xf>
    <xf numFmtId="0" fontId="80" fillId="0" borderId="1" xfId="0" applyFont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top" wrapText="1"/>
    </xf>
    <xf numFmtId="8" fontId="0" fillId="0" borderId="0" xfId="0" applyNumberFormat="1" applyAlignment="1">
      <alignment horizontal="center"/>
    </xf>
    <xf numFmtId="14" fontId="82" fillId="0" borderId="1" xfId="0" applyNumberFormat="1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77" fontId="5" fillId="0" borderId="1" xfId="4" applyNumberFormat="1" applyFont="1" applyFill="1" applyBorder="1" applyAlignment="1">
      <alignment horizontal="center" vertical="center"/>
    </xf>
    <xf numFmtId="166" fontId="5" fillId="0" borderId="1" xfId="4" applyFont="1" applyFill="1" applyBorder="1" applyAlignment="1">
      <alignment vertical="center"/>
    </xf>
    <xf numFmtId="0" fontId="5" fillId="0" borderId="1" xfId="2" applyFont="1" applyBorder="1" applyAlignment="1">
      <alignment vertical="center"/>
    </xf>
    <xf numFmtId="166" fontId="5" fillId="0" borderId="1" xfId="4" applyFont="1" applyBorder="1" applyAlignment="1">
      <alignment vertical="center"/>
    </xf>
    <xf numFmtId="0" fontId="5" fillId="0" borderId="1" xfId="2" applyFont="1" applyBorder="1" applyAlignment="1">
      <alignment vertical="center" wrapText="1"/>
    </xf>
    <xf numFmtId="44" fontId="27" fillId="3" borderId="0" xfId="33" applyFont="1" applyFill="1" applyBorder="1" applyAlignment="1" applyProtection="1">
      <alignment vertical="top"/>
      <protection hidden="1"/>
    </xf>
    <xf numFmtId="0" fontId="2" fillId="4" borderId="10" xfId="0" applyFont="1" applyFill="1" applyBorder="1" applyAlignment="1">
      <alignment horizontal="left" vertical="center"/>
    </xf>
    <xf numFmtId="0" fontId="28" fillId="0" borderId="10" xfId="0" applyFont="1" applyBorder="1" applyAlignment="1">
      <alignment horizontal="right" vertical="center" wrapText="1"/>
    </xf>
    <xf numFmtId="0" fontId="7" fillId="2" borderId="5" xfId="2" applyFont="1" applyFill="1" applyBorder="1" applyAlignment="1">
      <alignment vertical="center"/>
    </xf>
    <xf numFmtId="0" fontId="7" fillId="2" borderId="0" xfId="2" applyFont="1" applyFill="1" applyAlignment="1">
      <alignment vertical="center"/>
    </xf>
    <xf numFmtId="0" fontId="7" fillId="2" borderId="6" xfId="2" applyFont="1" applyFill="1" applyBorder="1" applyAlignment="1">
      <alignment vertical="center"/>
    </xf>
    <xf numFmtId="0" fontId="8" fillId="2" borderId="5" xfId="2" applyFont="1" applyFill="1" applyBorder="1" applyAlignment="1">
      <alignment vertical="justify"/>
    </xf>
    <xf numFmtId="0" fontId="8" fillId="2" borderId="0" xfId="2" applyFont="1" applyFill="1" applyAlignment="1">
      <alignment vertical="justify"/>
    </xf>
    <xf numFmtId="0" fontId="8" fillId="2" borderId="6" xfId="2" applyFont="1" applyFill="1" applyBorder="1" applyAlignment="1">
      <alignment vertical="justify"/>
    </xf>
    <xf numFmtId="0" fontId="14" fillId="3" borderId="5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0" fontId="15" fillId="3" borderId="5" xfId="0" applyFont="1" applyFill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5" fillId="3" borderId="6" xfId="0" applyFont="1" applyFill="1" applyBorder="1" applyAlignment="1">
      <alignment vertical="center" wrapText="1"/>
    </xf>
    <xf numFmtId="10" fontId="25" fillId="0" borderId="0" xfId="8" applyNumberFormat="1" applyFont="1" applyAlignment="1">
      <alignment horizontal="right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justify"/>
    </xf>
    <xf numFmtId="0" fontId="8" fillId="2" borderId="0" xfId="2" applyFont="1" applyFill="1" applyAlignment="1">
      <alignment horizontal="center" vertical="justify"/>
    </xf>
    <xf numFmtId="0" fontId="8" fillId="2" borderId="6" xfId="2" applyFont="1" applyFill="1" applyBorder="1" applyAlignment="1">
      <alignment horizontal="center" vertical="justify"/>
    </xf>
    <xf numFmtId="0" fontId="14" fillId="3" borderId="5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3" fontId="1" fillId="0" borderId="9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43" fontId="0" fillId="0" borderId="9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43" fontId="0" fillId="0" borderId="10" xfId="0" applyNumberFormat="1" applyFont="1" applyFill="1" applyBorder="1" applyAlignment="1">
      <alignment horizontal="center" vertical="center"/>
    </xf>
    <xf numFmtId="43" fontId="0" fillId="0" borderId="11" xfId="0" applyNumberFormat="1" applyFont="1" applyFill="1" applyBorder="1" applyAlignment="1">
      <alignment horizontal="center" vertical="center"/>
    </xf>
    <xf numFmtId="43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9" fontId="0" fillId="0" borderId="1" xfId="0" applyNumberFormat="1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24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24" xfId="0" applyFill="1" applyBorder="1" applyAlignment="1">
      <alignment horizontal="left"/>
    </xf>
    <xf numFmtId="4" fontId="1" fillId="0" borderId="19" xfId="0" applyNumberFormat="1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center" vertical="center"/>
    </xf>
    <xf numFmtId="4" fontId="1" fillId="0" borderId="16" xfId="0" applyNumberFormat="1" applyFont="1" applyFill="1" applyBorder="1" applyAlignment="1">
      <alignment horizontal="center" vertical="center"/>
    </xf>
    <xf numFmtId="4" fontId="1" fillId="0" borderId="34" xfId="0" applyNumberFormat="1" applyFont="1" applyFill="1" applyBorder="1" applyAlignment="1">
      <alignment horizontal="right"/>
    </xf>
    <xf numFmtId="4" fontId="1" fillId="0" borderId="35" xfId="0" applyNumberFormat="1" applyFont="1" applyFill="1" applyBorder="1" applyAlignment="1">
      <alignment horizontal="right"/>
    </xf>
    <xf numFmtId="43" fontId="1" fillId="0" borderId="35" xfId="7" applyFont="1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36" xfId="0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2" fontId="0" fillId="0" borderId="5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2" fontId="0" fillId="0" borderId="3" xfId="0" applyNumberForma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5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2" fontId="0" fillId="0" borderId="2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1" fillId="0" borderId="17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18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2" fontId="0" fillId="0" borderId="26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43" fontId="1" fillId="0" borderId="9" xfId="0" applyNumberFormat="1" applyFont="1" applyFill="1" applyBorder="1" applyAlignment="1">
      <alignment horizontal="center"/>
    </xf>
    <xf numFmtId="43" fontId="1" fillId="0" borderId="10" xfId="0" applyNumberFormat="1" applyFont="1" applyFill="1" applyBorder="1" applyAlignment="1">
      <alignment horizontal="center"/>
    </xf>
    <xf numFmtId="43" fontId="1" fillId="0" borderId="11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6" xfId="0" applyFill="1" applyBorder="1" applyAlignment="1">
      <alignment horizontal="left"/>
    </xf>
    <xf numFmtId="4" fontId="0" fillId="0" borderId="5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43" fontId="0" fillId="0" borderId="5" xfId="0" applyNumberFormat="1" applyFill="1" applyBorder="1" applyAlignment="1">
      <alignment horizontal="center"/>
    </xf>
    <xf numFmtId="43" fontId="0" fillId="0" borderId="0" xfId="0" applyNumberFormat="1" applyFill="1" applyAlignment="1">
      <alignment horizontal="center"/>
    </xf>
    <xf numFmtId="43" fontId="0" fillId="0" borderId="6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6" xfId="0" applyNumberForma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4" fontId="0" fillId="0" borderId="12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43" fontId="0" fillId="0" borderId="12" xfId="0" applyNumberFormat="1" applyFill="1" applyBorder="1" applyAlignment="1">
      <alignment horizontal="center"/>
    </xf>
    <xf numFmtId="43" fontId="0" fillId="0" borderId="13" xfId="0" applyNumberFormat="1" applyFill="1" applyBorder="1" applyAlignment="1">
      <alignment horizontal="center"/>
    </xf>
    <xf numFmtId="43" fontId="0" fillId="0" borderId="8" xfId="0" applyNumberFormat="1" applyFill="1" applyBorder="1" applyAlignment="1">
      <alignment horizontal="center"/>
    </xf>
    <xf numFmtId="0" fontId="0" fillId="0" borderId="13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43" fontId="0" fillId="0" borderId="0" xfId="0" applyNumberForma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4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5" fillId="0" borderId="0" xfId="0" applyFont="1" applyAlignment="1">
      <alignment horizontal="center"/>
    </xf>
    <xf numFmtId="0" fontId="1" fillId="0" borderId="0" xfId="0" applyFont="1" applyFill="1" applyAlignment="1">
      <alignment horizontal="left" wrapText="1"/>
    </xf>
    <xf numFmtId="43" fontId="0" fillId="0" borderId="3" xfId="0" applyNumberFormat="1" applyFill="1" applyBorder="1" applyAlignment="1">
      <alignment horizontal="center"/>
    </xf>
    <xf numFmtId="43" fontId="0" fillId="0" borderId="2" xfId="0" applyNumberFormat="1" applyFill="1" applyBorder="1" applyAlignment="1">
      <alignment horizontal="center"/>
    </xf>
    <xf numFmtId="43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4" fontId="56" fillId="4" borderId="1" xfId="9" applyNumberFormat="1" applyFont="1" applyFill="1" applyBorder="1" applyAlignment="1">
      <alignment horizontal="center" vertical="center"/>
    </xf>
    <xf numFmtId="4" fontId="54" fillId="7" borderId="9" xfId="9" applyNumberFormat="1" applyFont="1" applyFill="1" applyBorder="1" applyAlignment="1">
      <alignment horizontal="left" vertical="center" wrapText="1"/>
    </xf>
    <xf numFmtId="0" fontId="54" fillId="7" borderId="10" xfId="9" applyFont="1" applyFill="1" applyBorder="1" applyAlignment="1">
      <alignment horizontal="left" vertical="center" wrapText="1"/>
    </xf>
    <xf numFmtId="170" fontId="54" fillId="7" borderId="1" xfId="9" applyNumberFormat="1" applyFont="1" applyFill="1" applyBorder="1" applyAlignment="1">
      <alignment horizontal="center" vertical="center"/>
    </xf>
    <xf numFmtId="0" fontId="56" fillId="4" borderId="37" xfId="9" applyFont="1" applyFill="1" applyBorder="1" applyAlignment="1">
      <alignment horizontal="center" vertical="center"/>
    </xf>
    <xf numFmtId="0" fontId="56" fillId="4" borderId="40" xfId="9" applyFont="1" applyFill="1" applyBorder="1" applyAlignment="1">
      <alignment horizontal="center" vertical="center"/>
    </xf>
    <xf numFmtId="0" fontId="56" fillId="4" borderId="38" xfId="9" applyFont="1" applyFill="1" applyBorder="1" applyAlignment="1">
      <alignment horizontal="center" vertical="center"/>
    </xf>
    <xf numFmtId="0" fontId="56" fillId="4" borderId="41" xfId="9" applyFont="1" applyFill="1" applyBorder="1" applyAlignment="1">
      <alignment horizontal="center" vertical="center"/>
    </xf>
    <xf numFmtId="3" fontId="56" fillId="4" borderId="38" xfId="9" applyNumberFormat="1" applyFont="1" applyFill="1" applyBorder="1" applyAlignment="1">
      <alignment horizontal="center" vertical="center"/>
    </xf>
    <xf numFmtId="3" fontId="56" fillId="4" borderId="41" xfId="9" applyNumberFormat="1" applyFont="1" applyFill="1" applyBorder="1" applyAlignment="1">
      <alignment horizontal="center" vertical="center"/>
    </xf>
    <xf numFmtId="4" fontId="56" fillId="4" borderId="38" xfId="9" applyNumberFormat="1" applyFont="1" applyFill="1" applyBorder="1" applyAlignment="1">
      <alignment horizontal="center" vertical="center"/>
    </xf>
    <xf numFmtId="4" fontId="56" fillId="4" borderId="39" xfId="9" applyNumberFormat="1" applyFont="1" applyFill="1" applyBorder="1" applyAlignment="1">
      <alignment horizontal="center" vertical="center"/>
    </xf>
    <xf numFmtId="169" fontId="54" fillId="4" borderId="1" xfId="9" applyNumberFormat="1" applyFont="1" applyFill="1" applyBorder="1" applyAlignment="1">
      <alignment horizontal="center" vertical="center"/>
    </xf>
    <xf numFmtId="170" fontId="56" fillId="4" borderId="1" xfId="9" applyNumberFormat="1" applyFont="1" applyFill="1" applyBorder="1" applyAlignment="1">
      <alignment horizontal="center" vertical="center"/>
    </xf>
    <xf numFmtId="4" fontId="54" fillId="7" borderId="1" xfId="10" applyNumberFormat="1" applyFont="1" applyFill="1" applyBorder="1" applyAlignment="1">
      <alignment horizontal="center" vertical="center"/>
    </xf>
    <xf numFmtId="0" fontId="46" fillId="0" borderId="3" xfId="9" applyFont="1" applyBorder="1" applyAlignment="1">
      <alignment horizontal="center" vertical="center"/>
    </xf>
    <xf numFmtId="0" fontId="46" fillId="0" borderId="2" xfId="9" applyFont="1" applyBorder="1" applyAlignment="1">
      <alignment horizontal="center" vertical="center"/>
    </xf>
    <xf numFmtId="0" fontId="46" fillId="0" borderId="4" xfId="9" applyFont="1" applyBorder="1" applyAlignment="1">
      <alignment horizontal="center" vertical="center"/>
    </xf>
    <xf numFmtId="0" fontId="46" fillId="0" borderId="5" xfId="9" applyFont="1" applyBorder="1" applyAlignment="1">
      <alignment horizontal="center" vertical="center"/>
    </xf>
    <xf numFmtId="0" fontId="46" fillId="0" borderId="0" xfId="9" applyFont="1" applyAlignment="1">
      <alignment horizontal="center" vertical="center"/>
    </xf>
    <xf numFmtId="0" fontId="46" fillId="0" borderId="6" xfId="9" applyFont="1" applyBorder="1" applyAlignment="1">
      <alignment horizontal="center" vertical="center"/>
    </xf>
    <xf numFmtId="0" fontId="51" fillId="0" borderId="5" xfId="9" applyFont="1" applyBorder="1" applyAlignment="1">
      <alignment horizontal="center" vertical="center"/>
    </xf>
    <xf numFmtId="0" fontId="51" fillId="0" borderId="0" xfId="9" applyFont="1" applyAlignment="1">
      <alignment horizontal="center" vertical="center"/>
    </xf>
    <xf numFmtId="0" fontId="51" fillId="0" borderId="6" xfId="9" applyFont="1" applyBorder="1" applyAlignment="1">
      <alignment horizontal="center" vertical="center"/>
    </xf>
    <xf numFmtId="0" fontId="46" fillId="0" borderId="12" xfId="9" applyFont="1" applyBorder="1" applyAlignment="1">
      <alignment horizontal="center" vertical="center"/>
    </xf>
    <xf numFmtId="0" fontId="46" fillId="0" borderId="13" xfId="9" applyFont="1" applyBorder="1" applyAlignment="1">
      <alignment horizontal="center" vertical="center"/>
    </xf>
    <xf numFmtId="0" fontId="46" fillId="0" borderId="8" xfId="9" applyFont="1" applyBorder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8" fontId="0" fillId="0" borderId="14" xfId="0" applyNumberFormat="1" applyFill="1" applyBorder="1" applyAlignment="1">
      <alignment horizontal="center" vertical="center"/>
    </xf>
    <xf numFmtId="8" fontId="0" fillId="0" borderId="44" xfId="0" applyNumberFormat="1" applyFill="1" applyBorder="1" applyAlignment="1">
      <alignment horizontal="center" vertical="center"/>
    </xf>
    <xf numFmtId="8" fontId="0" fillId="0" borderId="43" xfId="0" applyNumberFormat="1" applyFill="1" applyBorder="1" applyAlignment="1">
      <alignment horizontal="center" vertical="center"/>
    </xf>
    <xf numFmtId="8" fontId="0" fillId="0" borderId="52" xfId="0" applyNumberForma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8" fontId="1" fillId="0" borderId="47" xfId="0" applyNumberFormat="1" applyFont="1" applyFill="1" applyBorder="1" applyAlignment="1">
      <alignment horizontal="center" vertical="center"/>
    </xf>
    <xf numFmtId="8" fontId="1" fillId="0" borderId="6" xfId="0" applyNumberFormat="1" applyFont="1" applyFill="1" applyBorder="1" applyAlignment="1">
      <alignment horizontal="center" vertical="center"/>
    </xf>
    <xf numFmtId="8" fontId="1" fillId="0" borderId="27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7" xfId="0" applyFill="1" applyBorder="1" applyAlignment="1">
      <alignment horizontal="left" vertical="center" wrapText="1"/>
    </xf>
    <xf numFmtId="0" fontId="65" fillId="10" borderId="5" xfId="0" applyFont="1" applyFill="1" applyBorder="1" applyAlignment="1" applyProtection="1">
      <alignment horizontal="left" vertical="center"/>
      <protection locked="0"/>
    </xf>
    <xf numFmtId="0" fontId="65" fillId="10" borderId="0" xfId="0" applyFont="1" applyFill="1" applyAlignment="1" applyProtection="1">
      <alignment horizontal="left" vertical="center"/>
      <protection locked="0"/>
    </xf>
    <xf numFmtId="0" fontId="65" fillId="10" borderId="6" xfId="0" applyFont="1" applyFill="1" applyBorder="1" applyAlignment="1" applyProtection="1">
      <alignment horizontal="left" vertical="center"/>
      <protection locked="0"/>
    </xf>
    <xf numFmtId="4" fontId="65" fillId="10" borderId="12" xfId="0" applyNumberFormat="1" applyFont="1" applyFill="1" applyBorder="1" applyAlignment="1" applyProtection="1">
      <alignment horizontal="center" vertical="center"/>
      <protection locked="0"/>
    </xf>
    <xf numFmtId="0" fontId="65" fillId="10" borderId="13" xfId="0" applyFont="1" applyFill="1" applyBorder="1" applyAlignment="1" applyProtection="1">
      <alignment horizontal="center" vertical="center"/>
      <protection locked="0"/>
    </xf>
    <xf numFmtId="0" fontId="65" fillId="10" borderId="8" xfId="0" applyFont="1" applyFill="1" applyBorder="1" applyAlignment="1" applyProtection="1">
      <alignment horizontal="center" vertical="center"/>
      <protection locked="0"/>
    </xf>
    <xf numFmtId="0" fontId="65" fillId="10" borderId="12" xfId="0" applyFont="1" applyFill="1" applyBorder="1" applyAlignment="1" applyProtection="1">
      <alignment horizontal="left" vertical="center"/>
      <protection locked="0"/>
    </xf>
    <xf numFmtId="0" fontId="65" fillId="10" borderId="13" xfId="0" applyFont="1" applyFill="1" applyBorder="1" applyAlignment="1" applyProtection="1">
      <alignment horizontal="left" vertical="center"/>
      <protection locked="0"/>
    </xf>
    <xf numFmtId="0" fontId="65" fillId="10" borderId="12" xfId="0" applyFont="1" applyFill="1" applyBorder="1" applyAlignment="1" applyProtection="1">
      <alignment horizontal="left" vertical="center" wrapText="1"/>
      <protection locked="0"/>
    </xf>
    <xf numFmtId="0" fontId="65" fillId="10" borderId="13" xfId="0" applyFont="1" applyFill="1" applyBorder="1" applyAlignment="1" applyProtection="1">
      <alignment horizontal="left" vertical="center" wrapText="1"/>
      <protection locked="0"/>
    </xf>
    <xf numFmtId="0" fontId="65" fillId="10" borderId="8" xfId="0" applyFont="1" applyFill="1" applyBorder="1" applyAlignment="1" applyProtection="1">
      <alignment horizontal="left" vertical="center" wrapText="1"/>
      <protection locked="0"/>
    </xf>
    <xf numFmtId="14" fontId="66" fillId="10" borderId="12" xfId="0" applyNumberFormat="1" applyFont="1" applyFill="1" applyBorder="1" applyAlignment="1" applyProtection="1">
      <alignment horizontal="center" vertical="center"/>
      <protection locked="0"/>
    </xf>
    <xf numFmtId="14" fontId="66" fillId="10" borderId="8" xfId="0" applyNumberFormat="1" applyFont="1" applyFill="1" applyBorder="1" applyAlignment="1" applyProtection="1">
      <alignment horizontal="center" vertical="center"/>
      <protection locked="0"/>
    </xf>
    <xf numFmtId="0" fontId="61" fillId="12" borderId="2" xfId="0" applyFont="1" applyFill="1" applyBorder="1" applyAlignment="1">
      <alignment horizontal="center" vertical="center"/>
    </xf>
    <xf numFmtId="0" fontId="65" fillId="12" borderId="5" xfId="0" applyFont="1" applyFill="1" applyBorder="1" applyAlignment="1">
      <alignment horizontal="center" vertical="center"/>
    </xf>
    <xf numFmtId="0" fontId="65" fillId="12" borderId="0" xfId="0" applyFont="1" applyFill="1" applyAlignment="1">
      <alignment horizontal="center" vertical="center"/>
    </xf>
    <xf numFmtId="0" fontId="65" fillId="13" borderId="5" xfId="0" applyFont="1" applyFill="1" applyBorder="1" applyAlignment="1">
      <alignment horizontal="center" vertical="center"/>
    </xf>
    <xf numFmtId="0" fontId="65" fillId="13" borderId="0" xfId="0" applyFont="1" applyFill="1" applyAlignment="1">
      <alignment horizontal="center" vertical="center"/>
    </xf>
    <xf numFmtId="0" fontId="65" fillId="13" borderId="6" xfId="0" applyFont="1" applyFill="1" applyBorder="1" applyAlignment="1">
      <alignment horizontal="center" vertical="center"/>
    </xf>
    <xf numFmtId="0" fontId="65" fillId="3" borderId="5" xfId="0" applyFont="1" applyFill="1" applyBorder="1" applyAlignment="1">
      <alignment horizontal="center" vertical="center"/>
    </xf>
    <xf numFmtId="0" fontId="65" fillId="3" borderId="0" xfId="0" applyFont="1" applyFill="1" applyAlignment="1">
      <alignment horizontal="center" vertical="center"/>
    </xf>
    <xf numFmtId="0" fontId="65" fillId="3" borderId="6" xfId="0" applyFont="1" applyFill="1" applyBorder="1" applyAlignment="1">
      <alignment horizontal="center" vertical="center"/>
    </xf>
    <xf numFmtId="0" fontId="61" fillId="12" borderId="12" xfId="0" applyFont="1" applyFill="1" applyBorder="1" applyAlignment="1">
      <alignment horizontal="center" vertical="center"/>
    </xf>
    <xf numFmtId="0" fontId="61" fillId="12" borderId="13" xfId="0" applyFont="1" applyFill="1" applyBorder="1" applyAlignment="1">
      <alignment horizontal="center" vertical="center"/>
    </xf>
    <xf numFmtId="0" fontId="65" fillId="12" borderId="10" xfId="0" applyFont="1" applyFill="1" applyBorder="1" applyAlignment="1">
      <alignment horizontal="right" vertical="center"/>
    </xf>
    <xf numFmtId="0" fontId="61" fillId="0" borderId="2" xfId="0" applyFont="1" applyBorder="1" applyAlignment="1">
      <alignment horizontal="right" vertical="center"/>
    </xf>
    <xf numFmtId="0" fontId="61" fillId="0" borderId="13" xfId="0" applyFont="1" applyBorder="1" applyAlignment="1">
      <alignment horizontal="left" vertical="center"/>
    </xf>
    <xf numFmtId="0" fontId="65" fillId="13" borderId="2" xfId="0" applyFont="1" applyFill="1" applyBorder="1" applyAlignment="1">
      <alignment horizontal="left" vertical="center"/>
    </xf>
    <xf numFmtId="0" fontId="66" fillId="0" borderId="1" xfId="2" applyFont="1" applyFill="1" applyBorder="1" applyAlignment="1">
      <alignment horizontal="left" vertical="center" wrapText="1"/>
    </xf>
    <xf numFmtId="0" fontId="66" fillId="0" borderId="1" xfId="2" applyFont="1" applyFill="1" applyBorder="1" applyAlignment="1">
      <alignment horizontal="left" vertical="center"/>
    </xf>
    <xf numFmtId="0" fontId="70" fillId="0" borderId="69" xfId="2" applyFont="1" applyFill="1" applyBorder="1" applyAlignment="1">
      <alignment horizontal="center" vertical="center"/>
    </xf>
    <xf numFmtId="0" fontId="70" fillId="0" borderId="0" xfId="2" applyFont="1" applyFill="1" applyBorder="1" applyAlignment="1">
      <alignment horizontal="center" vertical="center"/>
    </xf>
    <xf numFmtId="0" fontId="70" fillId="0" borderId="70" xfId="2" applyFont="1" applyFill="1" applyBorder="1" applyAlignment="1">
      <alignment horizontal="center" vertical="center"/>
    </xf>
    <xf numFmtId="0" fontId="71" fillId="0" borderId="69" xfId="2" applyFont="1" applyFill="1" applyBorder="1" applyAlignment="1">
      <alignment horizontal="center" vertical="justify"/>
    </xf>
    <xf numFmtId="0" fontId="71" fillId="0" borderId="0" xfId="2" applyFont="1" applyFill="1" applyBorder="1" applyAlignment="1">
      <alignment horizontal="center" vertical="justify"/>
    </xf>
    <xf numFmtId="0" fontId="71" fillId="0" borderId="70" xfId="2" applyFont="1" applyFill="1" applyBorder="1" applyAlignment="1">
      <alignment horizontal="center" vertical="justify"/>
    </xf>
    <xf numFmtId="0" fontId="73" fillId="0" borderId="69" xfId="2" applyFont="1" applyFill="1" applyBorder="1" applyAlignment="1">
      <alignment horizontal="center" vertical="center"/>
    </xf>
    <xf numFmtId="0" fontId="73" fillId="0" borderId="0" xfId="2" applyFont="1" applyFill="1" applyBorder="1" applyAlignment="1">
      <alignment horizontal="center" vertical="center"/>
    </xf>
    <xf numFmtId="0" fontId="73" fillId="0" borderId="70" xfId="2" applyFont="1" applyFill="1" applyBorder="1" applyAlignment="1">
      <alignment horizontal="center" vertical="center"/>
    </xf>
    <xf numFmtId="0" fontId="61" fillId="0" borderId="69" xfId="0" applyFont="1" applyFill="1" applyBorder="1" applyAlignment="1">
      <alignment horizontal="left" wrapText="1"/>
    </xf>
    <xf numFmtId="0" fontId="61" fillId="0" borderId="0" xfId="0" applyFont="1" applyFill="1" applyBorder="1" applyAlignment="1">
      <alignment horizontal="left" wrapText="1"/>
    </xf>
    <xf numFmtId="0" fontId="61" fillId="0" borderId="70" xfId="0" applyFont="1" applyFill="1" applyBorder="1" applyAlignment="1">
      <alignment horizontal="left" wrapText="1"/>
    </xf>
    <xf numFmtId="0" fontId="81" fillId="0" borderId="9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81" fillId="0" borderId="11" xfId="0" applyFont="1" applyBorder="1" applyAlignment="1">
      <alignment horizontal="center" vertical="center" wrapText="1"/>
    </xf>
    <xf numFmtId="0" fontId="77" fillId="0" borderId="34" xfId="0" applyFont="1" applyBorder="1" applyAlignment="1">
      <alignment horizontal="center" vertical="center" wrapText="1"/>
    </xf>
    <xf numFmtId="0" fontId="77" fillId="0" borderId="35" xfId="0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2" fontId="77" fillId="0" borderId="34" xfId="32" applyNumberFormat="1" applyFont="1" applyBorder="1" applyAlignment="1">
      <alignment horizontal="center" vertical="center"/>
    </xf>
    <xf numFmtId="2" fontId="77" fillId="0" borderId="36" xfId="32" applyNumberFormat="1" applyFont="1" applyBorder="1" applyAlignment="1">
      <alignment horizontal="center" vertical="center"/>
    </xf>
    <xf numFmtId="0" fontId="78" fillId="0" borderId="34" xfId="0" applyFont="1" applyBorder="1" applyAlignment="1">
      <alignment horizontal="center" vertical="center" wrapText="1"/>
    </xf>
    <xf numFmtId="0" fontId="78" fillId="0" borderId="35" xfId="0" applyFont="1" applyBorder="1" applyAlignment="1">
      <alignment horizontal="center" vertical="center" wrapText="1"/>
    </xf>
    <xf numFmtId="0" fontId="78" fillId="0" borderId="36" xfId="0" applyFont="1" applyBorder="1" applyAlignment="1">
      <alignment horizontal="center" vertical="center" wrapText="1"/>
    </xf>
    <xf numFmtId="0" fontId="79" fillId="0" borderId="34" xfId="0" applyFont="1" applyBorder="1" applyAlignment="1">
      <alignment horizontal="center" vertical="center" wrapText="1"/>
    </xf>
    <xf numFmtId="0" fontId="79" fillId="0" borderId="35" xfId="0" applyFont="1" applyBorder="1" applyAlignment="1">
      <alignment horizontal="center" vertical="center" wrapText="1"/>
    </xf>
    <xf numFmtId="0" fontId="79" fillId="0" borderId="36" xfId="0" applyFont="1" applyBorder="1" applyAlignment="1">
      <alignment horizontal="center" vertical="center" wrapText="1"/>
    </xf>
    <xf numFmtId="0" fontId="72" fillId="0" borderId="34" xfId="0" applyFont="1" applyBorder="1" applyAlignment="1">
      <alignment horizontal="center" vertical="center" wrapText="1"/>
    </xf>
    <xf numFmtId="0" fontId="72" fillId="0" borderId="35" xfId="0" applyFont="1" applyBorder="1" applyAlignment="1">
      <alignment horizontal="center" vertical="center" wrapText="1"/>
    </xf>
    <xf numFmtId="0" fontId="72" fillId="0" borderId="36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75" fillId="0" borderId="0" xfId="0" applyFont="1" applyAlignment="1">
      <alignment horizontal="center" vertical="center"/>
    </xf>
    <xf numFmtId="0" fontId="75" fillId="0" borderId="13" xfId="0" applyFont="1" applyBorder="1" applyAlignment="1">
      <alignment horizontal="center" vertical="center"/>
    </xf>
  </cellXfs>
  <cellStyles count="34">
    <cellStyle name="Moeda" xfId="33" builtinId="4"/>
    <cellStyle name="Moeda 2" xfId="5"/>
    <cellStyle name="Moeda 3" xfId="14"/>
    <cellStyle name="Moeda 5" xfId="13"/>
    <cellStyle name="Normal" xfId="0" builtinId="0"/>
    <cellStyle name="Normal 2" xfId="2"/>
    <cellStyle name="Normal 2 10" xfId="16"/>
    <cellStyle name="Normal 2 2" xfId="17"/>
    <cellStyle name="Normal 3" xfId="18"/>
    <cellStyle name="Normal 3 2" xfId="19"/>
    <cellStyle name="Normal 4" xfId="20"/>
    <cellStyle name="Normal 5" xfId="21"/>
    <cellStyle name="Normal 5 2" xfId="25"/>
    <cellStyle name="Normal 8" xfId="9"/>
    <cellStyle name="Porcentagem" xfId="8" builtinId="5"/>
    <cellStyle name="Porcentagem 2" xfId="3"/>
    <cellStyle name="Porcentagem 2 2" xfId="15"/>
    <cellStyle name="Porcentagem 6" xfId="12"/>
    <cellStyle name="Porcentagem 7" xfId="24"/>
    <cellStyle name="Separador de milhares 2" xfId="22"/>
    <cellStyle name="Separador de milhares 2 2" xfId="26"/>
    <cellStyle name="Vírgula" xfId="7" builtinId="3"/>
    <cellStyle name="Vírgula 12" xfId="23"/>
    <cellStyle name="Vírgula 12 2" xfId="31"/>
    <cellStyle name="Vírgula 2" xfId="4"/>
    <cellStyle name="Vírgula 2 2" xfId="1"/>
    <cellStyle name="Vírgula 2 2 2" xfId="28"/>
    <cellStyle name="Vírgula 2 3" xfId="27"/>
    <cellStyle name="Vírgula 3" xfId="6"/>
    <cellStyle name="Vírgula 3 2" xfId="11"/>
    <cellStyle name="Vírgula 3 2 2" xfId="30"/>
    <cellStyle name="Vírgula 3 3" xfId="29"/>
    <cellStyle name="Vírgula 4" xfId="32"/>
    <cellStyle name="Vírgula 5" xfId="10"/>
  </cellStyles>
  <dxfs count="4">
    <dxf>
      <fill>
        <patternFill patternType="solid">
          <bgColor indexed="2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lightUp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4443133</xdr:colOff>
      <xdr:row>0</xdr:row>
      <xdr:rowOff>60512</xdr:rowOff>
    </xdr:from>
    <xdr:to>
      <xdr:col>4</xdr:col>
      <xdr:colOff>5506570</xdr:colOff>
      <xdr:row>1</xdr:row>
      <xdr:rowOff>131021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E510DD9-9558-4AB3-A88A-9B069DB26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3958" y="60512"/>
          <a:ext cx="1063437" cy="11849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4443133</xdr:colOff>
      <xdr:row>0</xdr:row>
      <xdr:rowOff>60512</xdr:rowOff>
    </xdr:from>
    <xdr:to>
      <xdr:col>3</xdr:col>
      <xdr:colOff>5506570</xdr:colOff>
      <xdr:row>1</xdr:row>
      <xdr:rowOff>131021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E510DD9-9558-4AB3-A88A-9B069DB26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0633" y="60512"/>
          <a:ext cx="1063437" cy="118493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121920</xdr:colOff>
      <xdr:row>0</xdr:row>
      <xdr:rowOff>0</xdr:rowOff>
    </xdr:from>
    <xdr:to>
      <xdr:col>28</xdr:col>
      <xdr:colOff>88077</xdr:colOff>
      <xdr:row>6</xdr:row>
      <xdr:rowOff>87654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1FD0A73-7883-45FA-9026-CCC816B9F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0040" y="4937760"/>
          <a:ext cx="1063437" cy="118493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923925</xdr:colOff>
      <xdr:row>0</xdr:row>
      <xdr:rowOff>28575</xdr:rowOff>
    </xdr:from>
    <xdr:to>
      <xdr:col>2</xdr:col>
      <xdr:colOff>1590675</xdr:colOff>
      <xdr:row>1</xdr:row>
      <xdr:rowOff>9525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FA5E2D76-9AD4-40BE-B44E-3CD01A782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9345" y="28575"/>
          <a:ext cx="6667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2238375</xdr:colOff>
      <xdr:row>0</xdr:row>
      <xdr:rowOff>38100</xdr:rowOff>
    </xdr:from>
    <xdr:to>
      <xdr:col>3</xdr:col>
      <xdr:colOff>3061612</xdr:colOff>
      <xdr:row>0</xdr:row>
      <xdr:rowOff>866775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BDAB252-8526-46CA-BD70-AD549365C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7225" y="38100"/>
          <a:ext cx="823237" cy="828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142875</xdr:rowOff>
    </xdr:from>
    <xdr:to>
      <xdr:col>0</xdr:col>
      <xdr:colOff>1485900</xdr:colOff>
      <xdr:row>0</xdr:row>
      <xdr:rowOff>495300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D57C9C1-255B-4104-9CDD-3E062146AC8E}"/>
            </a:ext>
          </a:extLst>
        </xdr:cNvPr>
        <xdr:cNvPicPr/>
      </xdr:nvPicPr>
      <xdr:blipFill>
        <a:blip xmlns:r="http://schemas.openxmlformats.org/officeDocument/2006/relationships" r:embed="rId1"/>
        <a:srcRect l="5204" r="7457"/>
        <a:stretch>
          <a:fillRect/>
        </a:stretch>
      </xdr:blipFill>
      <xdr:spPr bwMode="auto">
        <a:xfrm>
          <a:off x="314325" y="142875"/>
          <a:ext cx="1171575" cy="352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mail.terra.com.br/SANCO/MEDI&#199;&#213;ES%20DA%20OBRA/MED%2014%20e%2015/adm/OBRAS%20P&#218;BLICAS/OR&#199;AMENTO/CONCORR&#202;NCIA%2004_2002-CPL_AL/Or&#231;amento/SAA%20do%20Agreste-Planilha%20de%20SERVI&#199;OS%20-%20OR&#199;AM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vandro/Pr&#243;ximos%20Planos%20de%20Trabalho_Evandro_Custo_Murici_Nov-06_Original/ESTUDO%20COMPARATIVO%20CONTRATO%20x%20SINAPI%20-%20MURICI%20-%20MODIFICADO%20EM%2009-11-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mail.terra.com.br/SANCO/MEDI&#199;&#213;ES%20DA%20OBRA/MED%2014%20e%2015/adm/OBRAS%20P&#218;BLICAS/OR&#199;AMENTO/CONCORR&#202;NCIA%2004_2002-CPL_AL/Or&#231;amento/SAA%20do%20Agreste-Materiais%20-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ARCUS/Passagem%20Alagoas%20Marcus%20Vinicius/PRATAGY%20-%20CARTA%20CONSULTA%2050.000.000/Planilha_Pratagy_Esgoto___56_Milh_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131000/Desktop/Diego%20pessoal/Acompanhamento%20GIGOVME/Arapiraca/0297957-37%20Arapiraca_14M/5_Saldo%20de%20obra%2003-2021/C&#243;pia%20de%20C&#243;pia%20de%20Planilha%20Or&#231;ament&#225;ria%20-%20Mem&#243;ria%20de%20C&#225;lculo(135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7\107\projetos\Plan.%20Or&#231;amentaria%20CT%20PMA%20-%200107-11%20-%20CR-312.936-06%202009%20-%20Caixa%20-%20base%20n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OES-ORDEM ALFABETICA"/>
      <sheetName val="COMPOSIÇOES-ORDEM NÚMERICA"/>
      <sheetName val="RESUMO GERAL DO PROJETO"/>
      <sheetName val="RESUMO"/>
      <sheetName val="1-1"/>
      <sheetName val="2-1"/>
      <sheetName val="3-1"/>
      <sheetName val="3-2"/>
      <sheetName val="3-3"/>
      <sheetName val="3-4"/>
      <sheetName val="4-1"/>
      <sheetName val="4-2"/>
      <sheetName val="4-3"/>
      <sheetName val="4-4"/>
      <sheetName val="4-5"/>
      <sheetName val="4-6"/>
      <sheetName val="4-7"/>
      <sheetName val="4-8"/>
      <sheetName val="4-9"/>
      <sheetName val="4-10"/>
      <sheetName val="5-1"/>
    </sheetNames>
    <sheetDataSet>
      <sheetData sheetId="0" refreshError="1"/>
      <sheetData sheetId="1">
        <row r="8">
          <cell r="A8">
            <v>20000001</v>
          </cell>
          <cell r="B8" t="str">
            <v>LIMPEZA MECANIZADA DO TERRENO INCLUSIVE RASPAGEM, JUNTAMENTO E QUEIMA DO MATERIAL</v>
          </cell>
          <cell r="C8" t="str">
            <v>M2</v>
          </cell>
          <cell r="D8">
            <v>0.12</v>
          </cell>
        </row>
        <row r="9">
          <cell r="A9">
            <v>20000002</v>
          </cell>
          <cell r="B9" t="str">
            <v>RELOCAÇÃO DA ADUTORA COM LEVANTAMENTO PLANIALTIMETRICO DO EIXO, NIVELAMENTO E CONTRANIVELAMENTO GEOMETRICO DO FUNDO DA VALA  DA ESTRADA DE SERVIÇOS E DRENAGENS, FAIXA DA ADUTORA 30M, SEÇÃO TRANSVERSAL DE 20 EM 20M, PERFIL DO EIXO COM ESCALA VERTICAL DE 1:</v>
          </cell>
          <cell r="C9" t="str">
            <v>KM</v>
          </cell>
          <cell r="D9">
            <v>400.68</v>
          </cell>
        </row>
        <row r="10">
          <cell r="A10">
            <v>20000003</v>
          </cell>
          <cell r="B10" t="str">
            <v>PLACA DE IDENTIFICAÇÃO DA OBRA FORNECIMENTO E COLOCAÇÃO</v>
          </cell>
          <cell r="C10" t="str">
            <v>M2</v>
          </cell>
          <cell r="D10">
            <v>45.4</v>
          </cell>
        </row>
        <row r="11">
          <cell r="A11">
            <v>20000004</v>
          </cell>
          <cell r="B11" t="str">
            <v>PLACA DE SINALIZAÇÃO E ADVERTÊNCIA, CONFECÇÃO, TRANSPORTE E INSTALAÇÃO, EM MADEIRA COMPENSADA 8 A 10MM DE ESPESSURA E DIMENSÕES (1X1,50) M2 INCLUINDO REMOÇÃO PARA OUTRO LOCAL DA OBRA</v>
          </cell>
          <cell r="C11" t="str">
            <v>UN</v>
          </cell>
          <cell r="D11">
            <v>93.54</v>
          </cell>
        </row>
        <row r="12">
          <cell r="A12">
            <v>20000005</v>
          </cell>
          <cell r="B12" t="str">
            <v>CERCA DE SINALIZAÇÃO NOTURNA EM TABUAS INCLUINDO CONFECÇÃO, TRANSPORTE, INSTALAÇÃO COM SUPORTE METALICO, BALDE E BASE DE CONCRETO</v>
          </cell>
          <cell r="C12" t="str">
            <v>M</v>
          </cell>
          <cell r="D12">
            <v>9.11</v>
          </cell>
        </row>
        <row r="13">
          <cell r="A13">
            <v>20000006</v>
          </cell>
          <cell r="B13" t="str">
            <v>LOCAÇÃO TOPOGRÁFICA DO EIXO DA ESTRADA</v>
          </cell>
          <cell r="C13" t="str">
            <v>KM</v>
          </cell>
          <cell r="D13">
            <v>126.16</v>
          </cell>
        </row>
        <row r="14">
          <cell r="A14">
            <v>20000007</v>
          </cell>
          <cell r="B14" t="str">
            <v xml:space="preserve">ESCAVAÇÃO E TRANSPORTE C/ LÂMINA DT &lt; 30M - 1A CATEGORIA </v>
          </cell>
          <cell r="C14" t="str">
            <v>M3</v>
          </cell>
          <cell r="D14">
            <v>2.17</v>
          </cell>
        </row>
        <row r="15">
          <cell r="A15">
            <v>20000008</v>
          </cell>
          <cell r="B15" t="str">
            <v xml:space="preserve">CORTE EM MATERIAL DE 1ª CATEGORIA </v>
          </cell>
          <cell r="C15" t="str">
            <v>M3</v>
          </cell>
          <cell r="D15">
            <v>1.24</v>
          </cell>
        </row>
        <row r="16">
          <cell r="A16">
            <v>20000009</v>
          </cell>
          <cell r="B16" t="str">
            <v>ATERRO COMPACTADO COM FORNECIMENTO MATERIAL DE EMPRÉSTIMO</v>
          </cell>
          <cell r="C16" t="str">
            <v>M3</v>
          </cell>
          <cell r="D16">
            <v>6.23</v>
          </cell>
        </row>
        <row r="17">
          <cell r="A17">
            <v>20000010</v>
          </cell>
          <cell r="B17" t="str">
            <v xml:space="preserve">CARGA E DESCARGA DE SOLO </v>
          </cell>
          <cell r="C17" t="str">
            <v>M3</v>
          </cell>
          <cell r="D17">
            <v>2.12</v>
          </cell>
        </row>
        <row r="18">
          <cell r="A18">
            <v>20000011</v>
          </cell>
          <cell r="B18" t="str">
            <v>TRANSPORTE DE SOLO PARA BOTA-FORA</v>
          </cell>
          <cell r="C18" t="str">
            <v>M3.KM</v>
          </cell>
          <cell r="D18">
            <v>1.06</v>
          </cell>
        </row>
        <row r="19">
          <cell r="A19">
            <v>20000012</v>
          </cell>
          <cell r="B19" t="str">
            <v>ESPALHAMENTO DE SOLO EM BOTA FORA</v>
          </cell>
          <cell r="C19" t="str">
            <v>M3</v>
          </cell>
          <cell r="D19">
            <v>0.39</v>
          </cell>
        </row>
        <row r="20">
          <cell r="A20">
            <v>20000013</v>
          </cell>
          <cell r="B20" t="str">
            <v>DESMONTE DE ROCHA</v>
          </cell>
          <cell r="C20" t="str">
            <v>M3</v>
          </cell>
          <cell r="D20">
            <v>37.28</v>
          </cell>
        </row>
        <row r="21">
          <cell r="A21">
            <v>20000014</v>
          </cell>
          <cell r="B21" t="str">
            <v>CARGA E DESCARGA DE ROCHA</v>
          </cell>
          <cell r="C21" t="str">
            <v>M3</v>
          </cell>
          <cell r="D21">
            <v>2.61</v>
          </cell>
        </row>
        <row r="22">
          <cell r="A22">
            <v>20000015</v>
          </cell>
          <cell r="B22" t="str">
            <v>TRANSPORTE DE ROCHA</v>
          </cell>
          <cell r="C22" t="str">
            <v>M3.KM</v>
          </cell>
          <cell r="D22">
            <v>1.25</v>
          </cell>
        </row>
        <row r="23">
          <cell r="A23">
            <v>20000016</v>
          </cell>
          <cell r="B23" t="str">
            <v>ESPALHAMENTO DE ROCHA EM BOTA-FORA</v>
          </cell>
          <cell r="C23" t="str">
            <v>M3</v>
          </cell>
          <cell r="D23">
            <v>0.9</v>
          </cell>
        </row>
        <row r="24">
          <cell r="A24">
            <v>20000017</v>
          </cell>
          <cell r="B24" t="str">
            <v>ESCAVACAO EM JAZIDA DE CASCALHO PARA REVESTIMENTO PRIMARIO</v>
          </cell>
          <cell r="C24" t="str">
            <v>M3</v>
          </cell>
          <cell r="D24">
            <v>2.35</v>
          </cell>
        </row>
        <row r="25">
          <cell r="A25">
            <v>20000018</v>
          </cell>
          <cell r="B25" t="str">
            <v>CARGA E DESCARGA DE SOLO-CASCALHO</v>
          </cell>
          <cell r="C25" t="str">
            <v>M3</v>
          </cell>
          <cell r="D25">
            <v>2.37</v>
          </cell>
        </row>
        <row r="26">
          <cell r="A26">
            <v>20000019</v>
          </cell>
          <cell r="B26" t="str">
            <v>TRANSPORTE DE CASCALHO</v>
          </cell>
          <cell r="C26" t="str">
            <v>M3.KM</v>
          </cell>
          <cell r="D26">
            <v>1.06</v>
          </cell>
        </row>
        <row r="27">
          <cell r="A27">
            <v>20000020</v>
          </cell>
          <cell r="B27" t="str">
            <v>VALETA TRAPEZOIDAL ESCAVADA S/ REVESTIMENTO-CRISTA DE CORTE</v>
          </cell>
          <cell r="C27" t="str">
            <v>M3</v>
          </cell>
          <cell r="D27">
            <v>13.8</v>
          </cell>
        </row>
        <row r="28">
          <cell r="A28">
            <v>20000021</v>
          </cell>
          <cell r="B28" t="str">
            <v>SARJETA TRIANGULAR ESCAVADA S/ REVESTIMENTO-PÉ DE CORTE</v>
          </cell>
          <cell r="C28" t="str">
            <v>M3</v>
          </cell>
          <cell r="D28">
            <v>13.8</v>
          </cell>
        </row>
        <row r="29">
          <cell r="A29">
            <v>20000022</v>
          </cell>
          <cell r="B29" t="str">
            <v>REVESTIMENTO DE SARJETA, VALETA OU DESCIDA D'ÁGUA EM CONCRETO SIMPLES</v>
          </cell>
          <cell r="C29" t="str">
            <v>M3</v>
          </cell>
          <cell r="D29">
            <v>172.02</v>
          </cell>
        </row>
        <row r="30">
          <cell r="A30">
            <v>20000023</v>
          </cell>
          <cell r="B30" t="str">
            <v>REVESTIMENTO VEGETAL COM GRAMA EM LEIVAS</v>
          </cell>
          <cell r="C30" t="str">
            <v>M2</v>
          </cell>
          <cell r="D30">
            <v>9.8000000000000007</v>
          </cell>
        </row>
        <row r="31">
          <cell r="A31">
            <v>20000024</v>
          </cell>
          <cell r="B31" t="str">
            <v>REGULARIZAÇÃO DE SUB-LEITO</v>
          </cell>
          <cell r="C31" t="str">
            <v>M²</v>
          </cell>
          <cell r="D31">
            <v>0.2</v>
          </cell>
        </row>
        <row r="32">
          <cell r="A32">
            <v>20000025</v>
          </cell>
          <cell r="B32" t="str">
            <v>EXECUÇÃO DE REVESTIMENTO PRIMÁRIO-ESPALHAMENTO, COM FORMAÇÃO DO GREIDE E COMPACTAÇÃO</v>
          </cell>
          <cell r="C32" t="str">
            <v>M3</v>
          </cell>
          <cell r="D32">
            <v>11.67</v>
          </cell>
        </row>
        <row r="33">
          <cell r="A33">
            <v>20000026</v>
          </cell>
          <cell r="B33" t="str">
            <v xml:space="preserve">BUEIRO TUBULAR SIMPLES EM CONCRETO ARMADO CA-2, INCLUSIVE BERÇO EM CONCRETO CICLÓPICO  D - 0,60M </v>
          </cell>
          <cell r="C33" t="str">
            <v>M</v>
          </cell>
          <cell r="D33">
            <v>121.82</v>
          </cell>
        </row>
        <row r="34">
          <cell r="A34">
            <v>20000027</v>
          </cell>
          <cell r="B34" t="str">
            <v>BUEIRO TUBULAR SIMPLES EM CONCRETO ARMADO CA-2, INCLUSIVE BERÇO EM CONCRETO CICLÓPICO  D - 0,80M</v>
          </cell>
          <cell r="C34" t="str">
            <v>M</v>
          </cell>
          <cell r="D34">
            <v>198.38</v>
          </cell>
        </row>
        <row r="35">
          <cell r="A35">
            <v>20000028</v>
          </cell>
          <cell r="B35" t="str">
            <v>BUEIRO TUBULAR SIMPLES EM CONCRETO ARMADO CA-2, INCLUSIVE BERÇO EM CONCRETO CICLÓPICO  D - 1,00M</v>
          </cell>
          <cell r="C35" t="str">
            <v>M</v>
          </cell>
          <cell r="D35">
            <v>256.74</v>
          </cell>
        </row>
        <row r="36">
          <cell r="A36">
            <v>20000029</v>
          </cell>
          <cell r="B36" t="str">
            <v>BUEIRO TUBULAR SIMPLES EM CONCRETO ARMADO CA-2, INCLUSIVE BERÇO EM CONCRETO CICLÓPICO  D - 1,20M</v>
          </cell>
          <cell r="C36" t="str">
            <v>M</v>
          </cell>
          <cell r="D36">
            <v>386.73</v>
          </cell>
        </row>
        <row r="37">
          <cell r="A37">
            <v>20000030</v>
          </cell>
          <cell r="B37" t="str">
            <v>BUEIRO TUBULAR DUPLO EM CONCRETO ARMADO CA-2, INCLUSIVE BERÇO EM CONCRETO CICLÓPICO  D - 1,00M</v>
          </cell>
          <cell r="C37" t="str">
            <v>M</v>
          </cell>
          <cell r="D37">
            <v>487.11</v>
          </cell>
        </row>
        <row r="38">
          <cell r="A38">
            <v>20000031</v>
          </cell>
          <cell r="B38" t="str">
            <v>BUEIRO TUBULAR DUPLO EM CONCRETO ARMADO CA-2, INCLUSIVE BERÇO EM CONCRETO CICLÓPICO  D - 1,20M</v>
          </cell>
          <cell r="C38" t="str">
            <v>M</v>
          </cell>
          <cell r="D38">
            <v>747.55</v>
          </cell>
        </row>
        <row r="39">
          <cell r="A39">
            <v>20000032</v>
          </cell>
          <cell r="B39" t="str">
            <v>BOCA DE BUEIRO SIMPLES EM CONCRETO CICLÓPICO, TESTADA, ALAS, CALÇADA E REGULARIZAÇÃO DO TERRENO D -0,60M</v>
          </cell>
          <cell r="C39" t="str">
            <v>UN</v>
          </cell>
          <cell r="D39">
            <v>334.31</v>
          </cell>
        </row>
        <row r="40">
          <cell r="A40">
            <v>20000033</v>
          </cell>
          <cell r="B40" t="str">
            <v>BOCA DE BUEIRO SIMPLES EM CONCRETO CICLÓPICO, TESTADA, ALAS, CALÇADA E REGULARIZAÇÃO DO TERRENO D - 0,80M</v>
          </cell>
          <cell r="C40" t="str">
            <v>UN</v>
          </cell>
          <cell r="D40">
            <v>602.70000000000005</v>
          </cell>
        </row>
        <row r="41">
          <cell r="A41">
            <v>20000034</v>
          </cell>
          <cell r="B41" t="str">
            <v>BOCA DE BUEIRO SIMPLES EM CONCRETO CICLÓPICO, TESTADA, ALAS, CALÇADA E REGULARIZAÇÃO DO TERRENO D - 1,00M</v>
          </cell>
          <cell r="C41" t="str">
            <v>UN</v>
          </cell>
          <cell r="D41">
            <v>947.62</v>
          </cell>
        </row>
        <row r="42">
          <cell r="A42">
            <v>20000035</v>
          </cell>
          <cell r="B42" t="str">
            <v>BOCA DE BUEIRO SIMPLES EM CONCRETO CICLÓPICO, TESTADA, ALAS, CALÇADA E REGULARIZAÇÃO DO TERRENO D - 1,20M</v>
          </cell>
          <cell r="C42" t="str">
            <v>UN</v>
          </cell>
          <cell r="D42">
            <v>1242.3599999999999</v>
          </cell>
        </row>
        <row r="43">
          <cell r="A43">
            <v>20000036</v>
          </cell>
          <cell r="B43" t="str">
            <v>BOCA DE BUEIRO DUPLA EM CONCRETO CICLÓPICO, TESTADA, ALAS, CALÇADA E REGULARIZAÇÃO DO TERRENO D - 1,00M</v>
          </cell>
          <cell r="C43" t="str">
            <v>UN</v>
          </cell>
          <cell r="D43">
            <v>1200.3</v>
          </cell>
        </row>
        <row r="44">
          <cell r="A44">
            <v>20000037</v>
          </cell>
          <cell r="B44" t="str">
            <v>BOCA DE BUEIRO DUPLA EM CONCRETO CICLÓPICO, TESTADA, ALAS, CALÇADA E REGULARIZAÇÃO DO TERRENO D - 1,20M</v>
          </cell>
          <cell r="C44" t="str">
            <v>UN</v>
          </cell>
          <cell r="D44">
            <v>1742.25</v>
          </cell>
        </row>
        <row r="45">
          <cell r="A45">
            <v>20000038</v>
          </cell>
          <cell r="B45" t="str">
            <v xml:space="preserve">CONCRETO ARMADO PARA BLOCO DE APOIO E DE ANCORAGEM, INCLUSIVE FORMA, AÇO E ESCORAMENTO </v>
          </cell>
          <cell r="C45" t="str">
            <v>M3</v>
          </cell>
          <cell r="D45">
            <v>537.26</v>
          </cell>
        </row>
        <row r="46">
          <cell r="A46">
            <v>20000039</v>
          </cell>
          <cell r="B46" t="str">
            <v xml:space="preserve">CAIXA PARA VENTOSA OU DESCARGA NAS DIMENSÕES DE PROJETO INCLUSIVE REVESTIMENTOS ENTERNOS E EXTERNOS, FUNDO EM CONCRETO FCK= 15 MPA E TAMPA EM CONCRETO ARMADO </v>
          </cell>
          <cell r="C46" t="str">
            <v>UN</v>
          </cell>
          <cell r="D46">
            <v>534.61</v>
          </cell>
        </row>
        <row r="47">
          <cell r="A47">
            <v>20000040</v>
          </cell>
          <cell r="B47" t="str">
            <v xml:space="preserve">EXECUÇÃO DE TRAVESSIA SOB ESTRADA DE FERRO TIPO TUNNEL LINER EM BUEIRO ARMCO OU SIMILAR DN 2,00M </v>
          </cell>
          <cell r="C47" t="str">
            <v>M</v>
          </cell>
          <cell r="D47">
            <v>2857.5</v>
          </cell>
        </row>
        <row r="48">
          <cell r="A48">
            <v>20000041</v>
          </cell>
          <cell r="B48" t="str">
            <v>ESCAVAÇÃO MECANIZADA DE VALAS EM SOLO DE QUALQUER NATUREZA, EXCETO ROCHA EM PROFUNDIDADE DE 0 A 6,00M</v>
          </cell>
          <cell r="C48" t="str">
            <v>M3</v>
          </cell>
          <cell r="D48">
            <v>4.7</v>
          </cell>
        </row>
        <row r="49">
          <cell r="A49">
            <v>20000042</v>
          </cell>
          <cell r="B49" t="str">
            <v>ESCAVAÇÃO MANUAL DE VALAS EM SOLO DE QUALQUER NATUREZA, EXCETO ROCHA EM PROFUNDIDADE DE 0 A 6,00M</v>
          </cell>
          <cell r="C49" t="str">
            <v>M3</v>
          </cell>
          <cell r="D49">
            <v>13.34</v>
          </cell>
        </row>
        <row r="50">
          <cell r="A50">
            <v>20000043</v>
          </cell>
          <cell r="B50" t="str">
            <v>LASTRO DE AREIA: FORNECIMENTO, ESPALHAMENTO E ADENSAMENTO</v>
          </cell>
          <cell r="C50" t="str">
            <v>M3</v>
          </cell>
          <cell r="D50">
            <v>16.79</v>
          </cell>
        </row>
        <row r="51">
          <cell r="A51">
            <v>20000044</v>
          </cell>
          <cell r="B51" t="str">
            <v>ESCAVAÇÃO DE SOLO EM JAZIDA COM TRATOR</v>
          </cell>
          <cell r="C51" t="str">
            <v>M3</v>
          </cell>
          <cell r="D51">
            <v>2.17</v>
          </cell>
        </row>
        <row r="52">
          <cell r="A52">
            <v>20000045</v>
          </cell>
          <cell r="B52" t="str">
            <v>ESCAVAÇÃO E CARGA EM LODO</v>
          </cell>
          <cell r="C52" t="str">
            <v>M3</v>
          </cell>
          <cell r="D52">
            <v>4.62</v>
          </cell>
        </row>
        <row r="53">
          <cell r="A53">
            <v>20000046</v>
          </cell>
          <cell r="B53" t="str">
            <v xml:space="preserve">ATERRO COM AREIA: FORNECIMENTO, ESPALHAMENTO E ADENSAMENTO </v>
          </cell>
          <cell r="C53" t="str">
            <v>M3</v>
          </cell>
          <cell r="D53">
            <v>16.79</v>
          </cell>
        </row>
        <row r="54">
          <cell r="A54">
            <v>20000047</v>
          </cell>
          <cell r="B54" t="str">
            <v>ESCAVAÇÃO MECANICA EM VALA DE ROCHA COM UTILIZAÇÃO DE EXPLOSIVOS, PERFURATRIZ PNEUMATICA, CARGA E TRANSPORTE ATÉ 30M</v>
          </cell>
          <cell r="C54" t="str">
            <v>M3</v>
          </cell>
          <cell r="D54">
            <v>37.28</v>
          </cell>
        </row>
        <row r="55">
          <cell r="A55">
            <v>20000048</v>
          </cell>
          <cell r="B55" t="str">
            <v>ESCAVAÇÃO DE VALA EM ROCHA A FRIO, INCLUINDO REGULARIZAÇÃO, CARGA E TRANSPORTE ATÉ 30M</v>
          </cell>
          <cell r="C55" t="str">
            <v>M3</v>
          </cell>
          <cell r="D55">
            <v>49.81</v>
          </cell>
        </row>
        <row r="56">
          <cell r="A56">
            <v>20000049</v>
          </cell>
          <cell r="B56" t="str">
            <v>ESCORAMENTO COM ESTACA PRANCHA DE AÇO 1/4"</v>
          </cell>
          <cell r="C56" t="str">
            <v>M2</v>
          </cell>
          <cell r="D56">
            <v>42.73</v>
          </cell>
        </row>
        <row r="57">
          <cell r="A57">
            <v>20000050</v>
          </cell>
          <cell r="B57" t="str">
            <v>ESCORAMENTO CONTINUO DE MADEIRA</v>
          </cell>
          <cell r="C57" t="str">
            <v>M2</v>
          </cell>
          <cell r="D57">
            <v>13.61</v>
          </cell>
        </row>
        <row r="58">
          <cell r="A58">
            <v>20000051</v>
          </cell>
          <cell r="B58" t="str">
            <v>ESCORAMENTO DESCONTINUO DE MADEIRA</v>
          </cell>
          <cell r="C58" t="str">
            <v>M2</v>
          </cell>
          <cell r="D58">
            <v>10.34</v>
          </cell>
        </row>
        <row r="59">
          <cell r="A59">
            <v>20000052</v>
          </cell>
          <cell r="B59" t="str">
            <v>COMPACTAÇÃO MECANICA DE REATERRO DE VALA COM LANÇAMENTO, ESPALHAMENTO MANUAL EM CAMADAS DE 0,15M COM CONTROLE DE GRAU DE COMPACTAÇÃO &gt; 95% DE PROCTOR NORMAL</v>
          </cell>
          <cell r="C59" t="str">
            <v>M3</v>
          </cell>
          <cell r="D59">
            <v>5.94</v>
          </cell>
        </row>
        <row r="60">
          <cell r="A60">
            <v>20000053</v>
          </cell>
          <cell r="B60" t="str">
            <v>CARGA E DESCARGA-SOLO</v>
          </cell>
          <cell r="C60" t="str">
            <v>M³</v>
          </cell>
          <cell r="D60">
            <v>2.12</v>
          </cell>
        </row>
        <row r="61">
          <cell r="A61">
            <v>20000054</v>
          </cell>
          <cell r="B61" t="str">
            <v>CARGA E DESCARGA - ROCHA</v>
          </cell>
          <cell r="C61" t="str">
            <v>M4</v>
          </cell>
          <cell r="D61">
            <v>2.61</v>
          </cell>
        </row>
        <row r="62">
          <cell r="A62">
            <v>20000055</v>
          </cell>
          <cell r="B62" t="str">
            <v>TRANSPORTE DE MATERIAL ESCAVADO-SOLO</v>
          </cell>
          <cell r="C62" t="str">
            <v>M³.KM</v>
          </cell>
          <cell r="D62">
            <v>1.06</v>
          </cell>
        </row>
        <row r="63">
          <cell r="A63">
            <v>20000056</v>
          </cell>
          <cell r="B63" t="str">
            <v>TRANSPORTE DE MATERIAL ESCAVADO - ROCHA</v>
          </cell>
          <cell r="C63" t="str">
            <v>M3.KM</v>
          </cell>
          <cell r="D63">
            <v>1.25</v>
          </cell>
        </row>
        <row r="64">
          <cell r="A64">
            <v>20000057</v>
          </cell>
          <cell r="B64" t="str">
            <v xml:space="preserve">TRANSPORTE E DESCARGA DE MATERIAL ESCAVADO - LODO </v>
          </cell>
          <cell r="C64" t="str">
            <v>M3.KM</v>
          </cell>
          <cell r="D64">
            <v>1.27</v>
          </cell>
        </row>
        <row r="65">
          <cell r="A65">
            <v>20000058</v>
          </cell>
          <cell r="B65" t="str">
            <v>ESPALHAMENTO DE SOLO EM BOTA-FORA</v>
          </cell>
          <cell r="C65" t="str">
            <v>M3</v>
          </cell>
          <cell r="D65">
            <v>0.39</v>
          </cell>
        </row>
        <row r="66">
          <cell r="A66">
            <v>20000059</v>
          </cell>
          <cell r="B66" t="str">
            <v>ESPALHAMENTO DE ROCHA EM BOTA FORA</v>
          </cell>
          <cell r="C66" t="str">
            <v>M3</v>
          </cell>
          <cell r="D66">
            <v>0.9</v>
          </cell>
        </row>
        <row r="67">
          <cell r="A67">
            <v>20000060</v>
          </cell>
          <cell r="B67" t="str">
            <v xml:space="preserve">ASSENTAMENTO DE TUBULAÇÃO EXECUTADA EM TRECHO ENTERRADO CHAPAS SOLDADAS DE AÇO CARBONO DN 900 COM PROTEÇÃO CONTRA CORROSÃO, ATRAVÉS DE PINTURA INTERNA COM ESMALTE DE ALCATRÃO E EXTERNAMENTE COM PINTURA DE ESMALTE DE ALCATRÃO USANDO-SE LÃ DE VIDRO OU JUTA </v>
          </cell>
          <cell r="C67" t="str">
            <v>M</v>
          </cell>
          <cell r="D67">
            <v>68.3</v>
          </cell>
        </row>
        <row r="68">
          <cell r="A68">
            <v>20000061</v>
          </cell>
          <cell r="B68" t="str">
            <v>ASSENTAMENTO DE TUBULAÇÃO EXECUTADA EM TRECHO AEREO CHAPAS SOLDADAS DE AÇO CARBONO DN 900, CARGA, DESCARGA, ENFILEIRAMENTO E TRANSPORTE DO LOCAL DE ESTOCAGEM ATÉ O PONTO DE APLICAÇÃO</v>
          </cell>
          <cell r="C68" t="str">
            <v>M</v>
          </cell>
          <cell r="D68">
            <v>88.75</v>
          </cell>
        </row>
        <row r="69">
          <cell r="A69">
            <v>20000062</v>
          </cell>
          <cell r="B69" t="str">
            <v xml:space="preserve">PROTEÇÃO INTERNA CONTRA CORROSÃO, ATRAVÉS DE PINTURA INTERNA COM ESMALTE DE ALCATRÃO USANDO-SE LÃ DE VIDRO OU JUTA COMO ELEMENTO DE ARMADURA PARA O REVESTIMENTO BETUMINOSO </v>
          </cell>
          <cell r="C69" t="str">
            <v>M²</v>
          </cell>
          <cell r="D69">
            <v>20</v>
          </cell>
        </row>
        <row r="70">
          <cell r="A70">
            <v>20000063</v>
          </cell>
          <cell r="B70" t="str">
            <v xml:space="preserve">PROTEÇÃO EXTERNA CONTRA CORROSÃO, ATRAVÉS DE PINTURA INTERNA COM ESMALTE DE ALCATRÃO USANDO-SE LÃ DE VIDRO OU JUTA COMO ELEMENTO DE ARMADURA PARA O REVESTIMENTO BETUMINOSO </v>
          </cell>
          <cell r="C70" t="str">
            <v>M²</v>
          </cell>
          <cell r="D70">
            <v>30</v>
          </cell>
        </row>
        <row r="71">
          <cell r="A71">
            <v>20000064</v>
          </cell>
          <cell r="B71" t="str">
            <v xml:space="preserve">FORNECIMENTO E MONTAGENS DE JUNTA DRESSER DN 900MM </v>
          </cell>
          <cell r="C71" t="str">
            <v xml:space="preserve">CJ </v>
          </cell>
          <cell r="D71">
            <v>3499.67</v>
          </cell>
        </row>
        <row r="72">
          <cell r="A72">
            <v>20000065</v>
          </cell>
          <cell r="B72" t="str">
            <v xml:space="preserve">EXECUÇÃO DE SERVIÇOS DE PROTEÇÃO CATODICA </v>
          </cell>
          <cell r="C72" t="str">
            <v>KM</v>
          </cell>
          <cell r="D72">
            <v>2180</v>
          </cell>
        </row>
        <row r="73">
          <cell r="A73">
            <v>20000066</v>
          </cell>
          <cell r="B73" t="str">
            <v>CORTE EM MATERIAL DE 1ª CATEGORIA X 2,51</v>
          </cell>
          <cell r="C73" t="str">
            <v>M3</v>
          </cell>
          <cell r="D73">
            <v>1.24</v>
          </cell>
        </row>
        <row r="74">
          <cell r="A74">
            <v>20000067</v>
          </cell>
          <cell r="B74" t="str">
            <v>ESCAVAÇÃO E TRANSPORTE C/ LÂMINA DT &lt; 30M - 1A CATEGORIA X 1,72</v>
          </cell>
          <cell r="C74" t="str">
            <v>M3</v>
          </cell>
          <cell r="D74">
            <v>2.17</v>
          </cell>
        </row>
        <row r="75">
          <cell r="A75">
            <v>20000068</v>
          </cell>
          <cell r="B75" t="str">
            <v xml:space="preserve">REVESTIMENTO C/ CASCALHO </v>
          </cell>
          <cell r="C75" t="str">
            <v>M³</v>
          </cell>
          <cell r="D75">
            <v>11.67</v>
          </cell>
        </row>
        <row r="76">
          <cell r="A76">
            <v>20000069</v>
          </cell>
          <cell r="B76" t="str">
            <v>DESMONTE EM TERRA COMPACTADA (1ª CATEGORIA) UTILIZANDO EQUIPAMENTO ADEQUADO, INCLUINDO TRANSPORTE MECANICO ATÉ 30 M</v>
          </cell>
          <cell r="C76" t="str">
            <v>M³</v>
          </cell>
          <cell r="D76">
            <v>2.17</v>
          </cell>
        </row>
        <row r="77">
          <cell r="A77">
            <v>20000070</v>
          </cell>
          <cell r="B77" t="str">
            <v>DESMONTE EM ROCHA BRANDA OU ROCHA EM DECOMPOSIÇÃO (3ª CATEGORIA) UTILIZANDO EXPLOSIVOS E PERFURATRIZ PNEUMÁTICA, INCLUINDO TRANSPORTE ATÉ 30 M</v>
          </cell>
          <cell r="C77" t="str">
            <v>M³</v>
          </cell>
          <cell r="D77">
            <v>37.28</v>
          </cell>
        </row>
        <row r="78">
          <cell r="A78">
            <v>20000071</v>
          </cell>
          <cell r="B78" t="str">
            <v>ESGOTAMENTO COM CONJUNTO MOTO BOMBA</v>
          </cell>
          <cell r="C78" t="str">
            <v>H</v>
          </cell>
          <cell r="D78">
            <v>2.13</v>
          </cell>
        </row>
        <row r="79">
          <cell r="A79">
            <v>20000072</v>
          </cell>
          <cell r="B79" t="str">
            <v xml:space="preserve">ESCORAMENTO CONTINUO </v>
          </cell>
          <cell r="C79" t="str">
            <v>M²</v>
          </cell>
          <cell r="D79">
            <v>13.61</v>
          </cell>
        </row>
        <row r="80">
          <cell r="A80">
            <v>20000073</v>
          </cell>
          <cell r="B80" t="str">
            <v>ATERRO/REATERRO DE ÁREA COMPACTADO COM PLACAS COMPACTADORA COM CONTROLE DO GRAU DE COMPACTAÇÃO</v>
          </cell>
          <cell r="C80" t="str">
            <v>M3</v>
          </cell>
          <cell r="D80">
            <v>5.94</v>
          </cell>
        </row>
        <row r="81">
          <cell r="A81">
            <v>20000074</v>
          </cell>
          <cell r="B81" t="str">
            <v>LASTRO DE CONCRETO NÃO ESTRUTURAL CONSUMO MÍNIMO DE 150 KG/M3, PREPARO E LANÇAMENTO</v>
          </cell>
          <cell r="C81" t="str">
            <v>M3</v>
          </cell>
          <cell r="D81">
            <v>144.52000000000001</v>
          </cell>
        </row>
        <row r="82">
          <cell r="A82">
            <v>20000075</v>
          </cell>
          <cell r="B82" t="str">
            <v>FORMA PLANA EM TÁBUA COMUM PARA FUNDAÇÃO</v>
          </cell>
          <cell r="C82" t="str">
            <v>M²</v>
          </cell>
          <cell r="D82">
            <v>19.89</v>
          </cell>
        </row>
        <row r="83">
          <cell r="A83">
            <v>20000076</v>
          </cell>
          <cell r="B83" t="str">
            <v>CONCRETO ESTRUTURAL, FCK = 250 KG/CM², PREPARO E LANÇAMENTO</v>
          </cell>
          <cell r="C83" t="str">
            <v>M³</v>
          </cell>
          <cell r="D83">
            <v>209.37</v>
          </cell>
        </row>
        <row r="84">
          <cell r="A84">
            <v>20000077</v>
          </cell>
          <cell r="B84" t="str">
            <v>FORMA PLANA EM CHAPA COMPENSADA PLASTIFICADA, ESTRUTURAL, E = 12 MM</v>
          </cell>
          <cell r="C84" t="str">
            <v>M²</v>
          </cell>
          <cell r="D84">
            <v>27.84</v>
          </cell>
        </row>
        <row r="85">
          <cell r="A85">
            <v>20000078</v>
          </cell>
          <cell r="B85" t="str">
            <v>CIMBRAMENTO</v>
          </cell>
          <cell r="C85" t="str">
            <v>M³</v>
          </cell>
          <cell r="D85">
            <v>11.35</v>
          </cell>
        </row>
        <row r="86">
          <cell r="A86">
            <v>20000079</v>
          </cell>
          <cell r="B86" t="str">
            <v>AÇO CA-50 (A OU B)</v>
          </cell>
          <cell r="C86" t="str">
            <v>KG</v>
          </cell>
          <cell r="D86">
            <v>2.29</v>
          </cell>
        </row>
        <row r="87">
          <cell r="A87">
            <v>20000080</v>
          </cell>
          <cell r="B87" t="str">
            <v>APOIOS MÓVEIS EM CHAPA DE AÇO E BORRACHA DE NEOPRENE</v>
          </cell>
          <cell r="C87" t="str">
            <v>M³</v>
          </cell>
          <cell r="D87">
            <v>138</v>
          </cell>
        </row>
        <row r="88">
          <cell r="A88">
            <v>20000081</v>
          </cell>
          <cell r="B88" t="str">
            <v xml:space="preserve">GUARDACORPO EM TUBOS DE 11/2" PINTADO COM BASE ANTICORROSIVA E PINTURA A ÓLEO EM DUAS DEMÃOS </v>
          </cell>
          <cell r="C88" t="str">
            <v>M</v>
          </cell>
          <cell r="D88">
            <v>39.22</v>
          </cell>
        </row>
        <row r="89">
          <cell r="A89">
            <v>20000082</v>
          </cell>
          <cell r="B89" t="str">
            <v xml:space="preserve">FORNECIMENTO E CRAVAÇÃO DE CAMISA METÁLICA E DEMAIS SERVIÇOS NECESSÁRIOS </v>
          </cell>
          <cell r="C89" t="str">
            <v>M</v>
          </cell>
          <cell r="D89">
            <v>650.94000000000005</v>
          </cell>
        </row>
        <row r="90">
          <cell r="A90">
            <v>20000083</v>
          </cell>
          <cell r="B90" t="str">
            <v xml:space="preserve">EXECUÇÃO DE ALVENARIA DE PEDRA PARA BUEIRO COM FORNECIMENTO DE MÃO DE OBRA, MATERIAIS E TRANSPORTE CONFORME PROJETO </v>
          </cell>
          <cell r="C90" t="str">
            <v>M3</v>
          </cell>
          <cell r="D90">
            <v>111.77</v>
          </cell>
        </row>
        <row r="91">
          <cell r="A91">
            <v>20000084</v>
          </cell>
          <cell r="B91" t="str">
            <v xml:space="preserve">LASTRO DE CONCRETO NÃO ESTRUTURAL PARA BLOCOS DE APOIO E DE ANCORAGEM </v>
          </cell>
          <cell r="C91" t="str">
            <v>M3</v>
          </cell>
          <cell r="D91">
            <v>144.52000000000001</v>
          </cell>
        </row>
        <row r="92">
          <cell r="A92">
            <v>20000085</v>
          </cell>
          <cell r="B92" t="str">
            <v xml:space="preserve">FORMA PLANA EM TABUA COMUM PARA BLOCOS DE APOIO E DE ANCORAGEM </v>
          </cell>
          <cell r="C92" t="str">
            <v>M2</v>
          </cell>
          <cell r="D92">
            <v>19.89</v>
          </cell>
        </row>
        <row r="93">
          <cell r="A93">
            <v>20000086</v>
          </cell>
          <cell r="B93" t="str">
            <v>EXECUÇÃO DE TRAVESSIA SOB ESTRADA DE RODAGEM TIPO TUNNEL LINER EM BUEIRO ARMICO OU SIMILAR DN 2,00M</v>
          </cell>
          <cell r="C93" t="str">
            <v>M</v>
          </cell>
          <cell r="D93">
            <v>2048.1999999999998</v>
          </cell>
        </row>
        <row r="94">
          <cell r="A94">
            <v>20000087</v>
          </cell>
          <cell r="B94" t="str">
            <v>ASSENTAMENTO DE TUBULAÇÃO EXECUTADA EM TRECHO ENTERRADO CHAPAS SOLDADAS DE AÇO CARBONO DN 800 COM PROTEÇÃO CONTRA CORROSÃO, ATRAVÉS DE PINTURA INTERNA COM ESMALTE DE ALCATRÃO E EXTERNAMENTE COM PINTURA DE ESMALTE DE ALCATRÃO USANDO-SE LÃ DE VIDRO OU JUNTA</v>
          </cell>
          <cell r="C94" t="str">
            <v>M</v>
          </cell>
          <cell r="D94">
            <v>58.44</v>
          </cell>
        </row>
        <row r="95">
          <cell r="A95">
            <v>20000088</v>
          </cell>
          <cell r="B95" t="str">
            <v>ASSENTAMENTO DE TUBULAÇÃO EXECUTADA EM TRECHO AEREO CHAPAS SOLDADAS DE AÇO CARBONO DN 800, CARGA, DESCARGA, ENFILEIRAMENTO E TRANSPORTE DO LOCAL DE ESTOCAGEM ATÉ O PONTO DE APLICAÇÃO</v>
          </cell>
          <cell r="C95" t="str">
            <v>M</v>
          </cell>
          <cell r="D95">
            <v>75.959999999999994</v>
          </cell>
        </row>
        <row r="96">
          <cell r="A96">
            <v>20000089</v>
          </cell>
          <cell r="B96" t="str">
            <v xml:space="preserve">FORNECIMENTO E MONTAGENS DE JUNTA DRESSER DN 800MM </v>
          </cell>
          <cell r="C96" t="str">
            <v xml:space="preserve">CJ </v>
          </cell>
          <cell r="D96">
            <v>3138.68</v>
          </cell>
        </row>
        <row r="97">
          <cell r="A97">
            <v>20000090</v>
          </cell>
          <cell r="B97" t="str">
            <v>ESCAVAÇÃO MANUAL DE ÁREA EM SOLO DE QUALQUER NATUREZA, EXCETO ROCHA</v>
          </cell>
          <cell r="C97" t="str">
            <v>M3</v>
          </cell>
          <cell r="D97">
            <v>13.34</v>
          </cell>
        </row>
        <row r="98">
          <cell r="A98">
            <v>20000091</v>
          </cell>
          <cell r="B98" t="str">
            <v xml:space="preserve">ESCAVAÇÃO MECANIZADA </v>
          </cell>
          <cell r="C98" t="str">
            <v>M³</v>
          </cell>
          <cell r="D98">
            <v>4.7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v X contrato"/>
      <sheetName val="conv X contrato (3)"/>
      <sheetName val="conv X contrato_RETRATO"/>
      <sheetName val="conv X contrato_PAISAGEM"/>
      <sheetName val="PCOMP-06-11-2006"/>
      <sheetName val="1 2 3 4 5 6 7"/>
      <sheetName val="conv X contrato (7)"/>
      <sheetName val="conv X contrato (6)"/>
      <sheetName val="conv X contrato (5)"/>
      <sheetName val="PCOMP01"/>
      <sheetName val="RPLAN01"/>
      <sheetName val="conv X contrato (2)"/>
      <sheetName val="COMPOSIÇÕES"/>
      <sheetName val="Plan1 (2)"/>
      <sheetName val="MURICI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Descricao</v>
          </cell>
          <cell r="C1" t="str">
            <v>Unidade</v>
          </cell>
        </row>
        <row r="2">
          <cell r="A2" t="str">
            <v>0106201</v>
          </cell>
          <cell r="B2" t="str">
            <v>CERCA PROV C/MR RT TR 2,2M C/9 FIOS AR FAR</v>
          </cell>
          <cell r="C2" t="str">
            <v>M</v>
          </cell>
          <cell r="D2">
            <v>14.73</v>
          </cell>
        </row>
        <row r="3">
          <cell r="A3" t="str">
            <v>0106202</v>
          </cell>
          <cell r="B3" t="str">
            <v>CERCA PROV C/MR RT 2M C/8 FIOS AR FAR</v>
          </cell>
          <cell r="C3" t="str">
            <v>M</v>
          </cell>
          <cell r="D3">
            <v>13.52</v>
          </cell>
        </row>
        <row r="4">
          <cell r="A4" t="str">
            <v>0106203</v>
          </cell>
          <cell r="B4" t="str">
            <v>CERCA PROV C/MR OBL 2M C/8 FIOS AR FAR</v>
          </cell>
          <cell r="C4" t="str">
            <v>M</v>
          </cell>
          <cell r="D4">
            <v>14.89</v>
          </cell>
        </row>
        <row r="5">
          <cell r="A5" t="str">
            <v>0106204</v>
          </cell>
          <cell r="B5" t="str">
            <v>CERCA PROV C/MR RT 2,8M C/12 FIOS AR FAR</v>
          </cell>
          <cell r="C5" t="str">
            <v>M</v>
          </cell>
          <cell r="D5">
            <v>19.010000000000002</v>
          </cell>
        </row>
        <row r="6">
          <cell r="A6" t="str">
            <v>0106205</v>
          </cell>
          <cell r="B6" t="str">
            <v>CERCA PROV C/MR OBL 2,8M C/12 FIOS AR FAR</v>
          </cell>
          <cell r="C6" t="str">
            <v>M</v>
          </cell>
          <cell r="D6">
            <v>21.44</v>
          </cell>
        </row>
        <row r="7">
          <cell r="A7" t="str">
            <v>0106206</v>
          </cell>
          <cell r="B7" t="str">
            <v>Cerca de protecao do canteiro</v>
          </cell>
          <cell r="C7" t="str">
            <v>m</v>
          </cell>
          <cell r="D7">
            <v>14.44</v>
          </cell>
        </row>
        <row r="8">
          <cell r="A8" t="str">
            <v>0106207</v>
          </cell>
          <cell r="B8" t="str">
            <v>CARGA, TRANSPORTE E DESCARGA DE TUBOS E PECAS DE PVC RIGIDO</v>
          </cell>
          <cell r="C8" t="str">
            <v>M</v>
          </cell>
          <cell r="D8">
            <v>0.39</v>
          </cell>
        </row>
        <row r="9">
          <cell r="A9" t="str">
            <v>0106208</v>
          </cell>
          <cell r="B9" t="str">
            <v>CARGA, TRANSPORTE E DESCARGA DE TUBOS E PECAS DE PVC RIGIDO</v>
          </cell>
          <cell r="C9" t="str">
            <v>M</v>
          </cell>
          <cell r="D9">
            <v>0.53</v>
          </cell>
        </row>
        <row r="10">
          <cell r="A10" t="str">
            <v>0106209</v>
          </cell>
          <cell r="B10" t="str">
            <v>CARGA, TRANSPORTE E DESCARGA DE TUBOS E PECAS DE PVC RIGIDO</v>
          </cell>
          <cell r="C10" t="str">
            <v>M</v>
          </cell>
          <cell r="D10">
            <v>0.66</v>
          </cell>
        </row>
        <row r="11">
          <cell r="A11" t="str">
            <v>0106210</v>
          </cell>
          <cell r="B11" t="str">
            <v>CARGA, TRANSPORTE E DESCARGA DE TUBOS E PECAS DE PVC RIGIDO</v>
          </cell>
          <cell r="C11" t="str">
            <v>M</v>
          </cell>
          <cell r="D11">
            <v>0.92</v>
          </cell>
        </row>
        <row r="12">
          <cell r="A12" t="str">
            <v>0106406</v>
          </cell>
          <cell r="B12" t="str">
            <v>Subestacao aerea provisoria 30 KVA</v>
          </cell>
          <cell r="C12" t="str">
            <v>un</v>
          </cell>
          <cell r="D12">
            <v>6542.15</v>
          </cell>
        </row>
        <row r="13">
          <cell r="A13" t="str">
            <v>0106407</v>
          </cell>
          <cell r="B13" t="str">
            <v>Subestacao aerea prov 30 KVA - 1a parte</v>
          </cell>
          <cell r="C13" t="str">
            <v>un</v>
          </cell>
          <cell r="D13">
            <v>3229.96</v>
          </cell>
        </row>
        <row r="14">
          <cell r="A14" t="str">
            <v>0106409</v>
          </cell>
          <cell r="B14" t="str">
            <v>Subestacao aerea prov 30 KVA - 2a parte</v>
          </cell>
          <cell r="C14" t="str">
            <v>un</v>
          </cell>
          <cell r="D14">
            <v>3312.19</v>
          </cell>
        </row>
        <row r="15">
          <cell r="A15" t="str">
            <v>0106410</v>
          </cell>
          <cell r="B15" t="str">
            <v>Subestacao aerea provisoria 75 KVA</v>
          </cell>
          <cell r="C15" t="str">
            <v>un</v>
          </cell>
          <cell r="D15">
            <v>13354.22</v>
          </cell>
        </row>
        <row r="16">
          <cell r="A16" t="str">
            <v>0106411</v>
          </cell>
          <cell r="B16" t="str">
            <v>Subestacao aerea prov 75 KVA - 1a parte</v>
          </cell>
          <cell r="C16" t="str">
            <v>un</v>
          </cell>
          <cell r="D16">
            <v>13197.18</v>
          </cell>
        </row>
        <row r="17">
          <cell r="A17" t="str">
            <v>0106413</v>
          </cell>
          <cell r="B17" t="str">
            <v>Subestacao aerea prov 75 KVA - 2a parte</v>
          </cell>
          <cell r="C17" t="str">
            <v>un</v>
          </cell>
          <cell r="D17">
            <v>7908.67</v>
          </cell>
        </row>
        <row r="18">
          <cell r="A18" t="str">
            <v>0106414</v>
          </cell>
          <cell r="B18" t="str">
            <v>Subestacao aerea provisoria 45 KVA</v>
          </cell>
          <cell r="C18" t="str">
            <v>un</v>
          </cell>
          <cell r="D18">
            <v>7300.49</v>
          </cell>
        </row>
        <row r="19">
          <cell r="A19" t="str">
            <v>0106415</v>
          </cell>
          <cell r="B19" t="str">
            <v>Subestacao aerea prov 45 KVA - 1a parte</v>
          </cell>
          <cell r="C19" t="str">
            <v>un</v>
          </cell>
          <cell r="D19">
            <v>3230.55</v>
          </cell>
        </row>
        <row r="20">
          <cell r="A20" t="str">
            <v>0106416</v>
          </cell>
          <cell r="B20" t="str">
            <v>Subestacao aerea prov 45 KVA - 2a parte</v>
          </cell>
          <cell r="C20" t="str">
            <v>un</v>
          </cell>
          <cell r="D20">
            <v>4069.94</v>
          </cell>
        </row>
        <row r="21">
          <cell r="A21" t="str">
            <v>0106417</v>
          </cell>
          <cell r="B21" t="str">
            <v>Subestacao aerea provisoria 15 KVA</v>
          </cell>
          <cell r="C21" t="str">
            <v>un</v>
          </cell>
          <cell r="D21">
            <v>6042.15</v>
          </cell>
        </row>
        <row r="22">
          <cell r="A22" t="str">
            <v>0106418</v>
          </cell>
          <cell r="B22" t="str">
            <v>Subestacao aerea prov 15 KVA - 1a parte</v>
          </cell>
          <cell r="C22" t="str">
            <v>un</v>
          </cell>
          <cell r="D22">
            <v>3229.96</v>
          </cell>
        </row>
        <row r="23">
          <cell r="A23" t="str">
            <v>0106419</v>
          </cell>
          <cell r="B23" t="str">
            <v>Subestacao aerea prov 15 KVA - 2a parte</v>
          </cell>
          <cell r="C23" t="str">
            <v>un</v>
          </cell>
          <cell r="D23">
            <v>2812.19</v>
          </cell>
        </row>
        <row r="24">
          <cell r="A24" t="str">
            <v>0106420</v>
          </cell>
          <cell r="B24" t="str">
            <v>Subestacao aerea provisoria 75 KVA</v>
          </cell>
          <cell r="C24" t="str">
            <v>un</v>
          </cell>
          <cell r="D24">
            <v>13342.64</v>
          </cell>
        </row>
        <row r="25">
          <cell r="A25" t="str">
            <v>0106502</v>
          </cell>
          <cell r="B25" t="str">
            <v>Passarela de 1,2 m largura c/corrimao</v>
          </cell>
          <cell r="C25" t="str">
            <v>m</v>
          </cell>
          <cell r="D25">
            <v>59.96</v>
          </cell>
        </row>
        <row r="26">
          <cell r="A26" t="str">
            <v>0106701</v>
          </cell>
          <cell r="B26" t="str">
            <v>Sinalizacao de protecao com baldes</v>
          </cell>
          <cell r="C26" t="str">
            <v>m</v>
          </cell>
          <cell r="D26">
            <v>0.87</v>
          </cell>
        </row>
        <row r="27">
          <cell r="A27" t="str">
            <v>0106801</v>
          </cell>
          <cell r="B27" t="str">
            <v>Placas da obra</v>
          </cell>
          <cell r="C27" t="str">
            <v>m2</v>
          </cell>
          <cell r="D27">
            <v>126.02</v>
          </cell>
        </row>
        <row r="28">
          <cell r="A28" t="str">
            <v>0107213</v>
          </cell>
          <cell r="B28" t="str">
            <v>Equipamentos da obra</v>
          </cell>
          <cell r="C28" t="str">
            <v>Mes</v>
          </cell>
          <cell r="D28">
            <v>5728.2</v>
          </cell>
        </row>
        <row r="29">
          <cell r="A29" t="str">
            <v>0107401</v>
          </cell>
          <cell r="B29" t="str">
            <v>Equipamentos de seguranca - EPI'S</v>
          </cell>
          <cell r="C29" t="str">
            <v>Mes</v>
          </cell>
          <cell r="D29">
            <v>3223.28</v>
          </cell>
        </row>
        <row r="30">
          <cell r="A30" t="str">
            <v>0108001</v>
          </cell>
          <cell r="B30" t="str">
            <v>Administracao local da obra</v>
          </cell>
          <cell r="C30" t="str">
            <v>mes</v>
          </cell>
          <cell r="D30">
            <v>20923.78</v>
          </cell>
        </row>
        <row r="31">
          <cell r="A31" t="str">
            <v>0108002</v>
          </cell>
          <cell r="B31" t="str">
            <v>PESSOAL - 1A PARTE</v>
          </cell>
          <cell r="C31" t="str">
            <v>mes</v>
          </cell>
          <cell r="D31">
            <v>19026.61</v>
          </cell>
        </row>
        <row r="32">
          <cell r="A32" t="str">
            <v>0108003</v>
          </cell>
          <cell r="B32" t="str">
            <v>PESSOAL - 2A PARTE</v>
          </cell>
          <cell r="C32" t="str">
            <v>mes</v>
          </cell>
          <cell r="D32">
            <v>1897.17</v>
          </cell>
        </row>
        <row r="33">
          <cell r="A33" t="str">
            <v>0110001</v>
          </cell>
          <cell r="B33" t="str">
            <v>Consumos</v>
          </cell>
          <cell r="C33" t="str">
            <v>Mes</v>
          </cell>
          <cell r="D33">
            <v>9222</v>
          </cell>
        </row>
        <row r="34">
          <cell r="A34" t="str">
            <v>0112406</v>
          </cell>
          <cell r="B34" t="str">
            <v>Retirada de meio fio s/remocao</v>
          </cell>
          <cell r="C34" t="str">
            <v>M</v>
          </cell>
          <cell r="D34">
            <v>1.82</v>
          </cell>
        </row>
        <row r="35">
          <cell r="A35" t="str">
            <v>0112407</v>
          </cell>
          <cell r="B35" t="str">
            <v>Demolicao de asfalto s/remocao</v>
          </cell>
          <cell r="C35" t="str">
            <v>m2</v>
          </cell>
          <cell r="D35">
            <v>4.71</v>
          </cell>
        </row>
        <row r="36">
          <cell r="A36" t="str">
            <v>0200001</v>
          </cell>
          <cell r="B36" t="str">
            <v>Aluguel de Container, tipo escritorio, incl. intal.eletrica</v>
          </cell>
          <cell r="C36" t="str">
            <v>unxm</v>
          </cell>
          <cell r="D36">
            <v>97.25</v>
          </cell>
        </row>
        <row r="37">
          <cell r="A37" t="str">
            <v>0200002</v>
          </cell>
          <cell r="B37" t="str">
            <v>Galpao aberto p/oficina e deposito de canteiro de obras.</v>
          </cell>
          <cell r="C37" t="str">
            <v>m2</v>
          </cell>
          <cell r="D37">
            <v>83.29</v>
          </cell>
        </row>
        <row r="38">
          <cell r="A38" t="str">
            <v>0201002</v>
          </cell>
          <cell r="B38" t="str">
            <v>Destocamento de arvores de porte medio e raizes profundas,s</v>
          </cell>
          <cell r="C38" t="str">
            <v>un</v>
          </cell>
          <cell r="D38">
            <v>31.28</v>
          </cell>
        </row>
        <row r="39">
          <cell r="A39" t="str">
            <v>0204101</v>
          </cell>
          <cell r="B39" t="str">
            <v>Aterro mat areno-argiloso s/apiloamento</v>
          </cell>
          <cell r="C39" t="str">
            <v>m3</v>
          </cell>
          <cell r="D39">
            <v>11.85</v>
          </cell>
        </row>
        <row r="40">
          <cell r="A40" t="str">
            <v>0204102</v>
          </cell>
          <cell r="B40" t="str">
            <v>Aterro mat areno-argiloso c/apiloamento</v>
          </cell>
          <cell r="C40" t="str">
            <v>m3</v>
          </cell>
          <cell r="D40">
            <v>21.2</v>
          </cell>
        </row>
        <row r="41">
          <cell r="A41" t="str">
            <v>0204103</v>
          </cell>
          <cell r="B41" t="str">
            <v>Aterro mat areno-argiloso comp c/sapinho</v>
          </cell>
          <cell r="C41" t="str">
            <v>m3</v>
          </cell>
          <cell r="D41">
            <v>10.65</v>
          </cell>
        </row>
        <row r="42">
          <cell r="A42" t="str">
            <v>0204201</v>
          </cell>
          <cell r="B42" t="str">
            <v>Aterro c/areia espalhada e molhada</v>
          </cell>
          <cell r="C42" t="str">
            <v>m3</v>
          </cell>
          <cell r="D42">
            <v>17.760000000000002</v>
          </cell>
        </row>
        <row r="43">
          <cell r="A43" t="str">
            <v>0204202</v>
          </cell>
          <cell r="B43" t="str">
            <v>Aterro c/areia espal/comp c/sapinho</v>
          </cell>
          <cell r="C43" t="str">
            <v>m3</v>
          </cell>
          <cell r="D43">
            <v>16.68</v>
          </cell>
        </row>
        <row r="44">
          <cell r="A44" t="str">
            <v>0204401</v>
          </cell>
          <cell r="B44" t="str">
            <v>Reaterro manual s/apiloamento</v>
          </cell>
          <cell r="C44" t="str">
            <v>m3</v>
          </cell>
          <cell r="D44">
            <v>1.76</v>
          </cell>
        </row>
        <row r="45">
          <cell r="A45" t="str">
            <v>0204402</v>
          </cell>
          <cell r="B45" t="str">
            <v>Reaterro manual c/apiloamento</v>
          </cell>
          <cell r="C45" t="str">
            <v>m3</v>
          </cell>
          <cell r="D45">
            <v>16</v>
          </cell>
        </row>
        <row r="46">
          <cell r="A46" t="str">
            <v>0204403</v>
          </cell>
          <cell r="B46" t="str">
            <v>Reaterro compactado em camadas de 20cm de mat. solto, em te</v>
          </cell>
          <cell r="C46" t="str">
            <v>m3</v>
          </cell>
          <cell r="D46">
            <v>11.73</v>
          </cell>
        </row>
        <row r="47">
          <cell r="A47" t="str">
            <v>0205101</v>
          </cell>
          <cell r="B47" t="str">
            <v>Escoramento continuo de valas.</v>
          </cell>
          <cell r="C47" t="str">
            <v>m2</v>
          </cell>
          <cell r="D47">
            <v>21.28</v>
          </cell>
        </row>
        <row r="48">
          <cell r="A48" t="str">
            <v>0205102</v>
          </cell>
          <cell r="B48" t="str">
            <v>Pontaleteamento.</v>
          </cell>
          <cell r="C48" t="str">
            <v>m2</v>
          </cell>
          <cell r="D48">
            <v>23.29</v>
          </cell>
        </row>
        <row r="49">
          <cell r="A49" t="str">
            <v>0205201</v>
          </cell>
          <cell r="B49" t="str">
            <v>Escoramento descontinuo de valas.</v>
          </cell>
          <cell r="C49" t="str">
            <v>m2</v>
          </cell>
          <cell r="D49">
            <v>12.65</v>
          </cell>
        </row>
        <row r="50">
          <cell r="A50" t="str">
            <v>0206003</v>
          </cell>
          <cell r="B50" t="str">
            <v>Berco de areia</v>
          </cell>
          <cell r="C50" t="str">
            <v>m3</v>
          </cell>
          <cell r="D50">
            <v>44.03</v>
          </cell>
        </row>
        <row r="51">
          <cell r="A51" t="str">
            <v>0206004</v>
          </cell>
          <cell r="B51" t="str">
            <v>Escavacao de vala a frio em material de 2a. categoria ate 1</v>
          </cell>
          <cell r="C51" t="str">
            <v>m3</v>
          </cell>
          <cell r="D51">
            <v>23.46</v>
          </cell>
        </row>
        <row r="52">
          <cell r="A52" t="str">
            <v>0206005</v>
          </cell>
          <cell r="B52" t="str">
            <v>Escavacao de vala a frio em material de 2a. categoria entre</v>
          </cell>
          <cell r="C52" t="str">
            <v>m3</v>
          </cell>
          <cell r="D52">
            <v>46.09</v>
          </cell>
        </row>
        <row r="53">
          <cell r="A53" t="str">
            <v>0206006</v>
          </cell>
          <cell r="B53" t="str">
            <v>Escavacao manual de vala em material de 3a. categoria ate 2</v>
          </cell>
          <cell r="C53" t="str">
            <v>m3</v>
          </cell>
          <cell r="D53">
            <v>32.78</v>
          </cell>
        </row>
        <row r="54">
          <cell r="A54" t="str">
            <v>0206007</v>
          </cell>
          <cell r="B54" t="str">
            <v>Escavacao manual de vala em material de 3a. categoria entre</v>
          </cell>
          <cell r="C54" t="str">
            <v>m3</v>
          </cell>
          <cell r="D54">
            <v>40.6</v>
          </cell>
        </row>
        <row r="55">
          <cell r="A55" t="str">
            <v>0206008</v>
          </cell>
          <cell r="B55" t="str">
            <v>Escavacao manual de vala em material de 3a. categoria entre</v>
          </cell>
          <cell r="C55" t="str">
            <v>m3</v>
          </cell>
          <cell r="D55">
            <v>71.680000000000007</v>
          </cell>
        </row>
        <row r="56">
          <cell r="A56" t="str">
            <v>0206009</v>
          </cell>
          <cell r="B56" t="str">
            <v>Escavacao manual de vala em material de 3a. categoria ate 2</v>
          </cell>
          <cell r="C56" t="str">
            <v>m3</v>
          </cell>
          <cell r="D56">
            <v>77.099999999999994</v>
          </cell>
        </row>
        <row r="57">
          <cell r="A57" t="str">
            <v>0206010</v>
          </cell>
          <cell r="B57" t="str">
            <v>Demolicao de pavimentacao com paralelepipedo, incluindo emp</v>
          </cell>
          <cell r="C57" t="str">
            <v>m2</v>
          </cell>
          <cell r="D57">
            <v>5.48</v>
          </cell>
        </row>
        <row r="58">
          <cell r="A58" t="str">
            <v>0206011</v>
          </cell>
          <cell r="B58" t="str">
            <v>Demolicao de pavimentacao asfaltica.</v>
          </cell>
          <cell r="C58" t="str">
            <v>m2</v>
          </cell>
          <cell r="D58">
            <v>9.02</v>
          </cell>
        </row>
        <row r="59">
          <cell r="A59" t="str">
            <v>0206012</v>
          </cell>
          <cell r="B59" t="str">
            <v>Demolicao de passeios cimentados.</v>
          </cell>
          <cell r="C59" t="str">
            <v>m2</v>
          </cell>
          <cell r="D59">
            <v>2.75</v>
          </cell>
        </row>
        <row r="60">
          <cell r="A60" t="str">
            <v>0206013</v>
          </cell>
          <cell r="B60" t="str">
            <v>Reassentamento de paralelepipedo, sobre colchao de areia, c</v>
          </cell>
          <cell r="C60" t="str">
            <v>m2</v>
          </cell>
          <cell r="D60">
            <v>21.62</v>
          </cell>
        </row>
        <row r="61">
          <cell r="A61" t="str">
            <v>0206014</v>
          </cell>
          <cell r="B61" t="str">
            <v>Recomposicao de passeio cimentado.</v>
          </cell>
          <cell r="C61" t="str">
            <v>M2</v>
          </cell>
          <cell r="D61">
            <v>11.83</v>
          </cell>
        </row>
        <row r="62">
          <cell r="A62" t="str">
            <v>0206015</v>
          </cell>
          <cell r="B62" t="str">
            <v>Recomposicao de pavimentacao asfaltica.</v>
          </cell>
          <cell r="C62" t="str">
            <v>M2</v>
          </cell>
          <cell r="D62">
            <v>47.61</v>
          </cell>
        </row>
        <row r="63">
          <cell r="A63" t="str">
            <v>0206016</v>
          </cell>
          <cell r="B63" t="str">
            <v>Escoramento continuo de valas.</v>
          </cell>
          <cell r="C63" t="str">
            <v>m2</v>
          </cell>
          <cell r="D63">
            <v>28.12</v>
          </cell>
        </row>
        <row r="64">
          <cell r="A64" t="str">
            <v>0206017</v>
          </cell>
          <cell r="B64" t="str">
            <v>Escoramento descontinuo de valas.</v>
          </cell>
          <cell r="C64" t="str">
            <v>m2</v>
          </cell>
          <cell r="D64">
            <v>17.29</v>
          </cell>
        </row>
        <row r="65">
          <cell r="A65" t="str">
            <v>0206018</v>
          </cell>
          <cell r="B65" t="str">
            <v>Cadastro de rede.</v>
          </cell>
          <cell r="C65" t="str">
            <v>m</v>
          </cell>
          <cell r="D65">
            <v>0.62</v>
          </cell>
        </row>
        <row r="66">
          <cell r="A66" t="str">
            <v>0214103</v>
          </cell>
          <cell r="B66" t="str">
            <v>Concreto magro</v>
          </cell>
          <cell r="C66" t="str">
            <v>m3</v>
          </cell>
          <cell r="D66">
            <v>199.04</v>
          </cell>
        </row>
        <row r="67">
          <cell r="A67" t="str">
            <v>0310001</v>
          </cell>
          <cell r="B67" t="str">
            <v>Controle tecnologico do concreto</v>
          </cell>
          <cell r="C67" t="str">
            <v>m3</v>
          </cell>
          <cell r="D67">
            <v>5</v>
          </cell>
        </row>
        <row r="68">
          <cell r="A68" t="str">
            <v>0401103</v>
          </cell>
          <cell r="B68" t="str">
            <v>Alvenaria tijolo macico 1 vez</v>
          </cell>
          <cell r="C68" t="str">
            <v>m2</v>
          </cell>
          <cell r="D68">
            <v>63.31</v>
          </cell>
        </row>
        <row r="69">
          <cell r="A69" t="str">
            <v>0803506</v>
          </cell>
          <cell r="B69" t="str">
            <v>Caixa de inspecao pre-moldada</v>
          </cell>
          <cell r="C69" t="str">
            <v>un</v>
          </cell>
          <cell r="D69">
            <v>31.12</v>
          </cell>
        </row>
        <row r="70">
          <cell r="A70">
            <v>1000001</v>
          </cell>
          <cell r="B70" t="str">
            <v>Piso cimentado Esp. 1,5cm</v>
          </cell>
          <cell r="C70" t="str">
            <v>m2</v>
          </cell>
          <cell r="D70">
            <v>13.21</v>
          </cell>
        </row>
        <row r="71">
          <cell r="A71">
            <v>1000002</v>
          </cell>
          <cell r="B71" t="str">
            <v>Concreto Fck 15Mpa (preparo e lancamento)</v>
          </cell>
          <cell r="C71" t="str">
            <v>m3</v>
          </cell>
          <cell r="D71">
            <v>234.19</v>
          </cell>
        </row>
        <row r="72">
          <cell r="A72">
            <v>1000003</v>
          </cell>
          <cell r="B72" t="str">
            <v>Preparo concreto beton. 320l</v>
          </cell>
          <cell r="C72" t="str">
            <v>m3</v>
          </cell>
          <cell r="D72">
            <v>24.3</v>
          </cell>
        </row>
        <row r="73">
          <cell r="A73">
            <v>1000004</v>
          </cell>
          <cell r="B73" t="str">
            <v>Lancamento conc. s/arm.</v>
          </cell>
          <cell r="C73" t="str">
            <v>m3</v>
          </cell>
          <cell r="D73">
            <v>64.28</v>
          </cell>
        </row>
        <row r="74">
          <cell r="A74">
            <v>1000005</v>
          </cell>
          <cell r="B74" t="str">
            <v>Carga e desc. man. de mat.</v>
          </cell>
          <cell r="C74" t="str">
            <v>t</v>
          </cell>
          <cell r="D74">
            <v>6.47</v>
          </cell>
        </row>
        <row r="75">
          <cell r="A75">
            <v>1000006</v>
          </cell>
          <cell r="B75" t="str">
            <v>Reaterro vala/cava compactada a maco em camadas de 30 cm</v>
          </cell>
          <cell r="C75" t="str">
            <v>m3</v>
          </cell>
          <cell r="D75">
            <v>8.2100000000000009</v>
          </cell>
        </row>
        <row r="76">
          <cell r="A76">
            <v>1000007</v>
          </cell>
          <cell r="B76" t="str">
            <v>Argamassa cim./areia traco 1:4</v>
          </cell>
          <cell r="C76" t="str">
            <v>m3</v>
          </cell>
          <cell r="D76">
            <v>180.22</v>
          </cell>
        </row>
        <row r="77">
          <cell r="A77">
            <v>1000008</v>
          </cell>
          <cell r="B77" t="str">
            <v>Concreto Fck 10Mpa (com preparo e lancamento)</v>
          </cell>
          <cell r="C77" t="str">
            <v>m3</v>
          </cell>
          <cell r="D77">
            <v>222.94</v>
          </cell>
        </row>
        <row r="78">
          <cell r="A78">
            <v>1000009</v>
          </cell>
          <cell r="B78" t="str">
            <v>Caiacao int. ou ext. s/revest.</v>
          </cell>
          <cell r="C78" t="str">
            <v>m2</v>
          </cell>
          <cell r="D78">
            <v>1.28</v>
          </cell>
        </row>
        <row r="79">
          <cell r="A79">
            <v>1000010</v>
          </cell>
          <cell r="B79" t="str">
            <v>Argamassa cim./areia traco 1:3</v>
          </cell>
          <cell r="C79" t="str">
            <v>m3</v>
          </cell>
          <cell r="D79">
            <v>218.94</v>
          </cell>
        </row>
        <row r="80">
          <cell r="A80">
            <v>1000011</v>
          </cell>
          <cell r="B80" t="str">
            <v>Argamassa mista de cimento, cal hidratada e areia, traco 1:</v>
          </cell>
          <cell r="C80" t="str">
            <v>m3</v>
          </cell>
          <cell r="D80">
            <v>176.26</v>
          </cell>
        </row>
        <row r="81">
          <cell r="A81">
            <v>1000012</v>
          </cell>
          <cell r="B81" t="str">
            <v>Alvenaria de 6 furos 1/2 vez</v>
          </cell>
          <cell r="C81" t="str">
            <v>m2</v>
          </cell>
          <cell r="D81">
            <v>18.88</v>
          </cell>
        </row>
        <row r="82">
          <cell r="A82">
            <v>1000013</v>
          </cell>
          <cell r="B82" t="str">
            <v>Formas de mad. p/pecas de concreto, moldagem e desmoldagem.</v>
          </cell>
          <cell r="C82" t="str">
            <v>m2</v>
          </cell>
          <cell r="D82">
            <v>33.369999999999997</v>
          </cell>
        </row>
        <row r="83">
          <cell r="A83">
            <v>1000014</v>
          </cell>
          <cell r="B83" t="str">
            <v>Aco CA-50 destinado a armadura de concreto armado.</v>
          </cell>
          <cell r="C83" t="str">
            <v>kg</v>
          </cell>
          <cell r="D83">
            <v>5.3</v>
          </cell>
        </row>
        <row r="84">
          <cell r="A84">
            <v>1000015</v>
          </cell>
          <cell r="B84" t="str">
            <v>Barra de aco CA-50B, c/saliencia, diam. 12,5mm, destinada a</v>
          </cell>
          <cell r="C84" t="str">
            <v>kg</v>
          </cell>
          <cell r="D84">
            <v>3.55</v>
          </cell>
        </row>
        <row r="85">
          <cell r="A85">
            <v>1000016</v>
          </cell>
          <cell r="B85" t="str">
            <v>Barra de aco CA-50B, c/saliencia, diam. acima de 12,5mm, de</v>
          </cell>
          <cell r="C85" t="str">
            <v>kg</v>
          </cell>
          <cell r="D85">
            <v>1.29</v>
          </cell>
        </row>
        <row r="86">
          <cell r="A86">
            <v>1000017</v>
          </cell>
          <cell r="B86" t="str">
            <v>Corte, dobragem, mont. e coloc. de ferrag. na forma, aco CA</v>
          </cell>
          <cell r="C86" t="str">
            <v>kg</v>
          </cell>
          <cell r="D86">
            <v>1.58</v>
          </cell>
        </row>
        <row r="87">
          <cell r="A87">
            <v>1000018</v>
          </cell>
          <cell r="B87" t="str">
            <v>Corte, dobragem, mont. e coloc. de ferrag. na forma, aco CA</v>
          </cell>
          <cell r="C87" t="str">
            <v>kg</v>
          </cell>
          <cell r="D87">
            <v>1.1000000000000001</v>
          </cell>
        </row>
        <row r="88">
          <cell r="A88">
            <v>1000019</v>
          </cell>
          <cell r="B88" t="str">
            <v>Corte, dobragem, mont. e coloc. de ferrag. na forma, aco CA</v>
          </cell>
          <cell r="C88" t="str">
            <v>kg</v>
          </cell>
          <cell r="D88">
            <v>0.94</v>
          </cell>
        </row>
        <row r="89">
          <cell r="A89">
            <v>1000020</v>
          </cell>
          <cell r="B89" t="str">
            <v>Concreto armado Fck 15Mpa</v>
          </cell>
          <cell r="C89" t="str">
            <v>m3</v>
          </cell>
          <cell r="D89">
            <v>1147.6300000000001</v>
          </cell>
        </row>
        <row r="90">
          <cell r="A90">
            <v>1000021</v>
          </cell>
          <cell r="B90" t="str">
            <v>ESCAVACAO MANUAL DE VALA, EM MAT. DE 1a. CAT., ATE 1,50M DE</v>
          </cell>
          <cell r="C90" t="str">
            <v>m3</v>
          </cell>
          <cell r="D90">
            <v>13.69</v>
          </cell>
        </row>
        <row r="91">
          <cell r="A91">
            <v>1000022</v>
          </cell>
          <cell r="B91" t="str">
            <v>Concreto ciclopico (com 30% de pedra rachao), Fck 15Mpa - f</v>
          </cell>
          <cell r="C91" t="str">
            <v>m3</v>
          </cell>
          <cell r="D91">
            <v>194.45</v>
          </cell>
        </row>
        <row r="92">
          <cell r="A92">
            <v>1000023</v>
          </cell>
          <cell r="B92" t="str">
            <v>Alvenaria tij. macico 5x10x20cm</v>
          </cell>
          <cell r="C92" t="str">
            <v>m2</v>
          </cell>
          <cell r="D92">
            <v>21.5</v>
          </cell>
        </row>
        <row r="93">
          <cell r="A93">
            <v>1000024</v>
          </cell>
          <cell r="B93" t="str">
            <v>Transporte carga caminhao 8t</v>
          </cell>
          <cell r="C93" t="str">
            <v>txkm</v>
          </cell>
          <cell r="D93">
            <v>1.76</v>
          </cell>
        </row>
        <row r="94">
          <cell r="A94">
            <v>1000025</v>
          </cell>
          <cell r="B94" t="str">
            <v>Emboco arg. cim./areia traco 1:4 e=20mm</v>
          </cell>
          <cell r="C94" t="str">
            <v>m2</v>
          </cell>
          <cell r="D94">
            <v>9.92</v>
          </cell>
        </row>
        <row r="95">
          <cell r="A95">
            <v>1000026</v>
          </cell>
          <cell r="B95" t="str">
            <v>Alvenaria p/cx. enterrada 0,80m</v>
          </cell>
          <cell r="C95" t="str">
            <v>m2</v>
          </cell>
          <cell r="D95">
            <v>72.900000000000006</v>
          </cell>
        </row>
        <row r="96">
          <cell r="A96">
            <v>1000027</v>
          </cell>
          <cell r="B96" t="str">
            <v>Concreto p/pecas armadas, p/uma resistencia a compres. de 2</v>
          </cell>
          <cell r="C96" t="str">
            <v>m3</v>
          </cell>
          <cell r="D96">
            <v>246.33</v>
          </cell>
        </row>
        <row r="97">
          <cell r="A97">
            <v>1000028</v>
          </cell>
          <cell r="B97" t="str">
            <v>Concreto p/camada preparatoria, c/180kg de cim. p/m3 de con</v>
          </cell>
          <cell r="C97" t="str">
            <v>m3</v>
          </cell>
          <cell r="D97">
            <v>203.68</v>
          </cell>
        </row>
        <row r="98">
          <cell r="A98">
            <v>1000029</v>
          </cell>
          <cell r="B98" t="str">
            <v>Arrancamento e reassentam. de paralelepipedo, incl. po-de-p</v>
          </cell>
          <cell r="C98" t="str">
            <v>m2</v>
          </cell>
          <cell r="D98">
            <v>20.11</v>
          </cell>
        </row>
        <row r="99">
          <cell r="A99">
            <v>1000030</v>
          </cell>
          <cell r="B99" t="str">
            <v>Poco de visita em alven. de tij. macico, paredes de 1 vez,</v>
          </cell>
          <cell r="C99" t="str">
            <v>un</v>
          </cell>
          <cell r="D99">
            <v>885.84</v>
          </cell>
        </row>
        <row r="100">
          <cell r="A100">
            <v>1000031</v>
          </cell>
          <cell r="B100" t="str">
            <v>Poco de visita em alven. de tij. macico, paredes de 1 vez,</v>
          </cell>
          <cell r="C100" t="str">
            <v>un</v>
          </cell>
          <cell r="D100">
            <v>932.34</v>
          </cell>
        </row>
        <row r="101">
          <cell r="A101">
            <v>1000032</v>
          </cell>
          <cell r="B101" t="str">
            <v>Poco de visita em alven. de tij. macico, paredes de 1 vez,</v>
          </cell>
          <cell r="C101" t="str">
            <v>un</v>
          </cell>
          <cell r="D101">
            <v>1044.54</v>
          </cell>
        </row>
        <row r="102">
          <cell r="A102">
            <v>1000033</v>
          </cell>
          <cell r="B102" t="str">
            <v>Poco de visita em alven. de tij. macico, paredes de 1 vez,</v>
          </cell>
          <cell r="C102" t="str">
            <v>un</v>
          </cell>
          <cell r="D102">
            <v>1149.6600000000001</v>
          </cell>
        </row>
        <row r="103">
          <cell r="A103">
            <v>1000034</v>
          </cell>
          <cell r="B103" t="str">
            <v>Poco de visita em alven. de tij. macico, paredes de 1 vez,</v>
          </cell>
          <cell r="C103" t="str">
            <v>un</v>
          </cell>
          <cell r="D103">
            <v>1269.7</v>
          </cell>
        </row>
        <row r="104">
          <cell r="A104">
            <v>1000035</v>
          </cell>
          <cell r="B104" t="str">
            <v>Tubo PVC p/esgoto sanit., diam. nominal 150mm.</v>
          </cell>
          <cell r="C104" t="str">
            <v>m</v>
          </cell>
          <cell r="D104">
            <v>16.27</v>
          </cell>
        </row>
        <row r="105">
          <cell r="A105">
            <v>1000036</v>
          </cell>
          <cell r="B105" t="str">
            <v>Tubo PVC p/esgoto sanit., diam. nominal 200mm.</v>
          </cell>
          <cell r="C105" t="str">
            <v>m</v>
          </cell>
          <cell r="D105">
            <v>25.21</v>
          </cell>
        </row>
        <row r="106">
          <cell r="A106">
            <v>1000037</v>
          </cell>
          <cell r="B106" t="str">
            <v>Tubo PVC p/esgoto sanit., diam. nominal 250mm.</v>
          </cell>
          <cell r="C106" t="str">
            <v>m</v>
          </cell>
          <cell r="D106">
            <v>43.37</v>
          </cell>
        </row>
        <row r="107">
          <cell r="A107">
            <v>1000038</v>
          </cell>
          <cell r="B107" t="str">
            <v>Tubo PVC p/esgoto sanit., diam. nominal 300mm.</v>
          </cell>
          <cell r="C107" t="str">
            <v>m</v>
          </cell>
          <cell r="D107">
            <v>67.83</v>
          </cell>
        </row>
        <row r="108">
          <cell r="A108">
            <v>1000039</v>
          </cell>
          <cell r="B108" t="str">
            <v>Instalacao e ligacao provisorias de agua.</v>
          </cell>
          <cell r="C108" t="str">
            <v>un</v>
          </cell>
          <cell r="D108">
            <v>931.91</v>
          </cell>
        </row>
        <row r="109">
          <cell r="A109">
            <v>1101101</v>
          </cell>
          <cell r="B109" t="str">
            <v>CHAPISCO ARG 1:4 e = 5MM</v>
          </cell>
          <cell r="C109" t="str">
            <v>M2</v>
          </cell>
          <cell r="D109">
            <v>2.13</v>
          </cell>
        </row>
        <row r="110">
          <cell r="A110">
            <v>1101506</v>
          </cell>
          <cell r="B110" t="str">
            <v>ARGAMASSA DE CIMENTO E AREIA TRACO 1:4</v>
          </cell>
          <cell r="C110" t="str">
            <v>M3</v>
          </cell>
          <cell r="D110">
            <v>180.22</v>
          </cell>
        </row>
        <row r="111">
          <cell r="A111">
            <v>1101512</v>
          </cell>
          <cell r="B111" t="str">
            <v>ARGAM. MISTA DE CIMENTO, CAL HIDRAT. E AREIA SEM PENEIRA NO</v>
          </cell>
          <cell r="C111" t="str">
            <v>M3</v>
          </cell>
          <cell r="D111">
            <v>163.86</v>
          </cell>
        </row>
        <row r="112">
          <cell r="A112">
            <v>1202008</v>
          </cell>
          <cell r="B112" t="str">
            <v>Piso cimentado</v>
          </cell>
          <cell r="C112" t="str">
            <v>m2</v>
          </cell>
          <cell r="D112">
            <v>9.3800000000000008</v>
          </cell>
        </row>
        <row r="113">
          <cell r="A113">
            <v>1213502</v>
          </cell>
          <cell r="B113" t="str">
            <v>Meio fio concreto economico</v>
          </cell>
          <cell r="C113" t="str">
            <v>m</v>
          </cell>
          <cell r="D113">
            <v>12.87</v>
          </cell>
        </row>
        <row r="114">
          <cell r="A114">
            <v>1213503</v>
          </cell>
          <cell r="B114" t="str">
            <v>Meio fio em concreto - prefeitura</v>
          </cell>
          <cell r="C114" t="str">
            <v>m</v>
          </cell>
          <cell r="D114">
            <v>12.93</v>
          </cell>
        </row>
        <row r="115">
          <cell r="A115">
            <v>1213504</v>
          </cell>
          <cell r="B115" t="str">
            <v>Recomposicao de meio fio DNER</v>
          </cell>
          <cell r="C115" t="str">
            <v>M</v>
          </cell>
          <cell r="D115">
            <v>14.51</v>
          </cell>
        </row>
        <row r="116">
          <cell r="A116">
            <v>2000003</v>
          </cell>
          <cell r="B116" t="str">
            <v>Sinalizacao de borda de vala, considerando o uso 3vezes.</v>
          </cell>
          <cell r="C116" t="str">
            <v>m</v>
          </cell>
          <cell r="D116">
            <v>4.79</v>
          </cell>
        </row>
        <row r="117">
          <cell r="A117">
            <v>2000004</v>
          </cell>
          <cell r="B117" t="str">
            <v>Retirada e recolocacao da cerca protetora de borda de vala,</v>
          </cell>
          <cell r="C117" t="str">
            <v>m</v>
          </cell>
          <cell r="D117">
            <v>3.28</v>
          </cell>
        </row>
        <row r="118">
          <cell r="A118">
            <v>2000005</v>
          </cell>
          <cell r="B118" t="str">
            <v>Instalacao e ligacao provisorias de agua.</v>
          </cell>
          <cell r="C118" t="str">
            <v>un</v>
          </cell>
          <cell r="D118">
            <v>966.91</v>
          </cell>
        </row>
        <row r="119">
          <cell r="A119">
            <v>2000006</v>
          </cell>
          <cell r="B119" t="str">
            <v>Entrada de serv. aerea, em alta tensao, p/ 150kva.- 1a. par</v>
          </cell>
          <cell r="C119" t="str">
            <v>un</v>
          </cell>
          <cell r="D119">
            <v>2847.76</v>
          </cell>
        </row>
        <row r="120">
          <cell r="A120">
            <v>2000007</v>
          </cell>
          <cell r="B120" t="str">
            <v>Entrada de serv. aerea, em alta tensao, p/ 150kva.- 2a. par</v>
          </cell>
          <cell r="C120" t="str">
            <v>un</v>
          </cell>
          <cell r="D120">
            <v>1258.53</v>
          </cell>
        </row>
        <row r="121">
          <cell r="A121">
            <v>2000008</v>
          </cell>
          <cell r="B121" t="str">
            <v>Entrada de serv. aerea, em alta tensao, p/ 150kva.</v>
          </cell>
          <cell r="C121" t="str">
            <v>un</v>
          </cell>
          <cell r="D121">
            <v>4106.29</v>
          </cell>
        </row>
        <row r="122">
          <cell r="A122">
            <v>2000009</v>
          </cell>
          <cell r="B122" t="str">
            <v>Placa de Identificacao de obra publ. incl. pint. e suporte</v>
          </cell>
          <cell r="C122" t="str">
            <v>m2</v>
          </cell>
          <cell r="D122">
            <v>102.78</v>
          </cell>
        </row>
        <row r="123">
          <cell r="A123">
            <v>2000010</v>
          </cell>
          <cell r="B123" t="str">
            <v>Placa p/Identificacao de obras de concessionaria de serv. p</v>
          </cell>
          <cell r="C123" t="str">
            <v>un</v>
          </cell>
          <cell r="D123">
            <v>126.02</v>
          </cell>
        </row>
        <row r="124">
          <cell r="A124">
            <v>2000011</v>
          </cell>
          <cell r="B124" t="str">
            <v>Placa p/Identificacao de obras de concessionaria de serv. p</v>
          </cell>
          <cell r="C124" t="str">
            <v>un</v>
          </cell>
          <cell r="D124">
            <v>7.91</v>
          </cell>
        </row>
        <row r="125">
          <cell r="A125">
            <v>2000012</v>
          </cell>
          <cell r="B125" t="str">
            <v>Semaforo p/sinalizacao de bloqueio de obra na via publ., co</v>
          </cell>
          <cell r="C125" t="str">
            <v>un</v>
          </cell>
          <cell r="D125">
            <v>19.32</v>
          </cell>
        </row>
        <row r="126">
          <cell r="A126">
            <v>2000013</v>
          </cell>
          <cell r="B126" t="str">
            <v>Placas de sinalizacao de obra na via publ., compreend. a co</v>
          </cell>
          <cell r="C126" t="str">
            <v>un</v>
          </cell>
          <cell r="D126">
            <v>102.78</v>
          </cell>
        </row>
        <row r="127">
          <cell r="A127">
            <v>2000014</v>
          </cell>
          <cell r="B127" t="str">
            <v>Escavacao e reaterro de vala, em mat. de 1a. cat., p/ligaca</v>
          </cell>
          <cell r="C127" t="str">
            <v>m</v>
          </cell>
          <cell r="D127">
            <v>9.6199999999999992</v>
          </cell>
        </row>
        <row r="128">
          <cell r="A128">
            <v>2000015</v>
          </cell>
          <cell r="B128" t="str">
            <v>Aterro Compactado a 95%, em camadas de 20cm de mat. solto,</v>
          </cell>
          <cell r="C128" t="str">
            <v>m3</v>
          </cell>
          <cell r="D128">
            <v>18.079999999999998</v>
          </cell>
        </row>
        <row r="129">
          <cell r="A129">
            <v>2000016</v>
          </cell>
          <cell r="B129" t="str">
            <v>Reaterro de vala/cava utiliz. vibro compactador portatil.</v>
          </cell>
          <cell r="C129" t="str">
            <v>m3</v>
          </cell>
          <cell r="D129">
            <v>11.28</v>
          </cell>
        </row>
        <row r="130">
          <cell r="A130">
            <v>2000017</v>
          </cell>
          <cell r="B130" t="str">
            <v>Transporte de qualquer natur. c/veloc. media de 15 km/h em</v>
          </cell>
          <cell r="C130" t="str">
            <v>txkm</v>
          </cell>
          <cell r="D130">
            <v>0.73</v>
          </cell>
        </row>
        <row r="131">
          <cell r="A131">
            <v>2000018</v>
          </cell>
          <cell r="B131" t="str">
            <v>Carga manual e descarga mec. de mat. a granel em caminhao b</v>
          </cell>
          <cell r="C131" t="str">
            <v>t</v>
          </cell>
          <cell r="D131">
            <v>8.7100000000000009</v>
          </cell>
        </row>
        <row r="132">
          <cell r="A132">
            <v>2000019</v>
          </cell>
          <cell r="B132" t="str">
            <v>Esgotamento de vala medido pela potencia instalada e pelo t</v>
          </cell>
          <cell r="C132" t="str">
            <v>m3</v>
          </cell>
          <cell r="D132">
            <v>4.51</v>
          </cell>
        </row>
        <row r="133">
          <cell r="A133">
            <v>2000020</v>
          </cell>
          <cell r="B133" t="str">
            <v>Escoramento simples, aberto, de vala c/pouca prof.</v>
          </cell>
          <cell r="C133" t="str">
            <v>m2</v>
          </cell>
          <cell r="D133">
            <v>12.47</v>
          </cell>
        </row>
        <row r="134">
          <cell r="A134">
            <v>2000021</v>
          </cell>
          <cell r="B134" t="str">
            <v>Escoramento de poste de concreto ou met.</v>
          </cell>
          <cell r="C134" t="str">
            <v>un</v>
          </cell>
          <cell r="D134">
            <v>90.03</v>
          </cell>
        </row>
        <row r="135">
          <cell r="A135">
            <v>2000022</v>
          </cell>
          <cell r="B135" t="str">
            <v>Escoramento Fechado de estacas-pranchas de aco, em valas/ca</v>
          </cell>
          <cell r="C135" t="str">
            <v>m2</v>
          </cell>
          <cell r="D135">
            <v>18.78</v>
          </cell>
        </row>
        <row r="136">
          <cell r="A136">
            <v>2000023</v>
          </cell>
          <cell r="B136" t="str">
            <v>Escoramento Fechado de estacas-pranchas de aco, em valas/ca</v>
          </cell>
          <cell r="C136" t="str">
            <v>m2</v>
          </cell>
          <cell r="D136">
            <v>23.5</v>
          </cell>
        </row>
        <row r="137">
          <cell r="A137">
            <v>2000024</v>
          </cell>
          <cell r="B137" t="str">
            <v>Escoramento Fechado de estacas-pranchas de aco, em valas/ca</v>
          </cell>
          <cell r="C137" t="str">
            <v>m2</v>
          </cell>
          <cell r="D137">
            <v>25.74</v>
          </cell>
        </row>
        <row r="138">
          <cell r="A138">
            <v>2000025</v>
          </cell>
          <cell r="B138" t="str">
            <v>Escoramento Fechado de estacas-pranchas de aco, em valas/ca</v>
          </cell>
          <cell r="C138" t="str">
            <v>m2</v>
          </cell>
          <cell r="D138">
            <v>30.21</v>
          </cell>
        </row>
        <row r="139">
          <cell r="A139">
            <v>2000026</v>
          </cell>
          <cell r="B139" t="str">
            <v>Escoramento Fechado de estacas-pranchas de aco, em valas/ca</v>
          </cell>
          <cell r="C139" t="str">
            <v>m2</v>
          </cell>
          <cell r="D139">
            <v>30.37</v>
          </cell>
        </row>
        <row r="140">
          <cell r="A140">
            <v>2000027</v>
          </cell>
          <cell r="B140" t="str">
            <v>Escoramento Fechado de estacas-pranchas de aco, em valas/ca</v>
          </cell>
          <cell r="C140" t="str">
            <v>m2</v>
          </cell>
          <cell r="D140">
            <v>35.14</v>
          </cell>
        </row>
        <row r="141">
          <cell r="A141">
            <v>2000028</v>
          </cell>
          <cell r="B141" t="str">
            <v>Assentamento de tubul. PVC c/junta elastica, p/esgoto, diam</v>
          </cell>
          <cell r="C141" t="str">
            <v>m</v>
          </cell>
          <cell r="D141">
            <v>1.94</v>
          </cell>
        </row>
        <row r="142">
          <cell r="A142">
            <v>2000029</v>
          </cell>
          <cell r="B142" t="str">
            <v>Assentamento de tubul. PVC c/junta elastica, p/esgoto, diam</v>
          </cell>
          <cell r="C142" t="str">
            <v>m</v>
          </cell>
          <cell r="D142">
            <v>2.35</v>
          </cell>
        </row>
        <row r="143">
          <cell r="A143">
            <v>2000030</v>
          </cell>
          <cell r="B143" t="str">
            <v>Assentamento de tubul. PVC c/junta elastica, p/esgoto, diam</v>
          </cell>
          <cell r="C143" t="str">
            <v>m</v>
          </cell>
          <cell r="D143">
            <v>2.68</v>
          </cell>
        </row>
        <row r="144">
          <cell r="A144">
            <v>2000031</v>
          </cell>
          <cell r="B144" t="str">
            <v>Assentamento de tubul. PVC c/junta elastica, p/esgoto, diam</v>
          </cell>
          <cell r="C144" t="str">
            <v>m</v>
          </cell>
          <cell r="D144">
            <v>3.07</v>
          </cell>
        </row>
        <row r="145">
          <cell r="A145">
            <v>2000032</v>
          </cell>
          <cell r="B145" t="str">
            <v>Assentamento de tubul. FoFo, c/junta elastica, Diam.de 075m</v>
          </cell>
          <cell r="C145" t="str">
            <v>m</v>
          </cell>
          <cell r="D145">
            <v>1.51</v>
          </cell>
        </row>
        <row r="146">
          <cell r="A146">
            <v>2000033</v>
          </cell>
          <cell r="B146" t="str">
            <v>Assentamento de tubul. FoFo, c/junta elastica, Diam.de 100m</v>
          </cell>
          <cell r="C146" t="str">
            <v>m</v>
          </cell>
          <cell r="D146">
            <v>2.19</v>
          </cell>
        </row>
        <row r="147">
          <cell r="A147">
            <v>2000034</v>
          </cell>
          <cell r="B147" t="str">
            <v>Assentamento de tubul. FoFo, c/junta elastica, Diam.de 150m</v>
          </cell>
          <cell r="C147" t="str">
            <v>m</v>
          </cell>
          <cell r="D147">
            <v>4.46</v>
          </cell>
        </row>
        <row r="148">
          <cell r="A148">
            <v>2000035</v>
          </cell>
          <cell r="B148" t="str">
            <v>Assentamento de tubul. FoFo, c/junta elastica, Diam.de 200m</v>
          </cell>
          <cell r="C148" t="str">
            <v>m</v>
          </cell>
          <cell r="D148">
            <v>3.95</v>
          </cell>
        </row>
        <row r="149">
          <cell r="A149">
            <v>2000036</v>
          </cell>
          <cell r="B149" t="str">
            <v>Assentamento de tubul. FoFo, c/junta elastica, Diam.de 250m</v>
          </cell>
          <cell r="C149" t="str">
            <v>m</v>
          </cell>
          <cell r="D149">
            <v>6.83</v>
          </cell>
        </row>
        <row r="150">
          <cell r="A150">
            <v>2000037</v>
          </cell>
          <cell r="B150" t="str">
            <v>Assentamento de tubul. FoFo, c/junta elastica, Diam.de 300m</v>
          </cell>
          <cell r="C150" t="str">
            <v>m</v>
          </cell>
          <cell r="D150">
            <v>9.1</v>
          </cell>
        </row>
        <row r="151">
          <cell r="A151">
            <v>2000038</v>
          </cell>
          <cell r="B151" t="str">
            <v>Assentamento de tubul. FoFo, c/junta elastica, Diam.de 400m</v>
          </cell>
          <cell r="C151" t="str">
            <v>m</v>
          </cell>
          <cell r="D151">
            <v>11.58</v>
          </cell>
        </row>
        <row r="152">
          <cell r="A152">
            <v>2000039</v>
          </cell>
          <cell r="B152" t="str">
            <v>Assentamento de pecas especiais de FoFo c/junta elastica, D</v>
          </cell>
          <cell r="C152" t="str">
            <v>un</v>
          </cell>
          <cell r="D152">
            <v>24.77</v>
          </cell>
        </row>
        <row r="153">
          <cell r="A153">
            <v>2000040</v>
          </cell>
          <cell r="B153" t="str">
            <v>Tubo de concreto armado, Classe A-2, p/esgoto, Diam. de 400</v>
          </cell>
          <cell r="C153" t="str">
            <v>m</v>
          </cell>
          <cell r="D153">
            <v>64.650000000000006</v>
          </cell>
        </row>
        <row r="154">
          <cell r="A154">
            <v>2000041</v>
          </cell>
          <cell r="B154" t="str">
            <v>Tubo de FoFo ductil, classe K-7, c/junta elastica, Diam. de</v>
          </cell>
          <cell r="C154" t="str">
            <v>m</v>
          </cell>
          <cell r="D154">
            <v>28.71</v>
          </cell>
        </row>
        <row r="155">
          <cell r="A155">
            <v>2000042</v>
          </cell>
          <cell r="B155" t="str">
            <v>Tubo de FoFo ductil, classe K-7, c/junta elastica, Diam. de</v>
          </cell>
          <cell r="C155" t="str">
            <v>m</v>
          </cell>
          <cell r="D155">
            <v>192.07</v>
          </cell>
        </row>
        <row r="156">
          <cell r="A156">
            <v>2000043</v>
          </cell>
          <cell r="B156" t="str">
            <v>Tubo de FoFo ductil, classe K-7, c/junta elastica, Diam. de</v>
          </cell>
          <cell r="C156" t="str">
            <v>m</v>
          </cell>
          <cell r="D156">
            <v>58.98</v>
          </cell>
        </row>
        <row r="157">
          <cell r="A157">
            <v>2000044</v>
          </cell>
          <cell r="B157" t="str">
            <v>Tubo de FoFo ductil, classe K-7, c/junta elastica, Diam. de</v>
          </cell>
          <cell r="C157" t="str">
            <v>m</v>
          </cell>
          <cell r="D157">
            <v>294.82</v>
          </cell>
        </row>
        <row r="158">
          <cell r="A158">
            <v>2000045</v>
          </cell>
          <cell r="B158" t="str">
            <v>Tubo de FoFo ductil, classe K-7, c/junta elastica, Diam. de</v>
          </cell>
          <cell r="C158" t="str">
            <v>m</v>
          </cell>
          <cell r="D158">
            <v>93.94</v>
          </cell>
        </row>
        <row r="159">
          <cell r="A159">
            <v>2000046</v>
          </cell>
          <cell r="B159" t="str">
            <v>Sondagem a percussao, em terr. comum, c/ensaio de penetraca</v>
          </cell>
          <cell r="C159" t="str">
            <v>m</v>
          </cell>
          <cell r="D159">
            <v>40</v>
          </cell>
        </row>
        <row r="160">
          <cell r="A160">
            <v>2000047</v>
          </cell>
          <cell r="B160" t="str">
            <v>Mobilizacao e desmobilizacao de equip. e equipe de sondagem</v>
          </cell>
          <cell r="C160" t="str">
            <v>un</v>
          </cell>
          <cell r="D160">
            <v>3000</v>
          </cell>
        </row>
        <row r="161">
          <cell r="A161">
            <v>2000048</v>
          </cell>
          <cell r="B161" t="str">
            <v>Rocado em vegetacao espessa, c/empilhamento e queima dos re</v>
          </cell>
          <cell r="C161" t="str">
            <v>m2</v>
          </cell>
          <cell r="D161">
            <v>1.96</v>
          </cell>
        </row>
        <row r="162">
          <cell r="A162">
            <v>2000049</v>
          </cell>
          <cell r="B162" t="str">
            <v>Locacao e acompanhamento com equipe de topografia, p/exec.</v>
          </cell>
          <cell r="C162" t="str">
            <v>m</v>
          </cell>
          <cell r="D162">
            <v>0.75</v>
          </cell>
        </row>
        <row r="163">
          <cell r="A163">
            <v>2000050</v>
          </cell>
          <cell r="B163" t="str">
            <v>Locacao de obra c/aparelho topografico.</v>
          </cell>
          <cell r="C163" t="str">
            <v>m2</v>
          </cell>
          <cell r="D163">
            <v>3.11</v>
          </cell>
        </row>
        <row r="164">
          <cell r="A164">
            <v>2000051</v>
          </cell>
          <cell r="B164" t="str">
            <v>Projeto executivo, gerenciamento e fiscalizacao da obra.</v>
          </cell>
          <cell r="C164" t="str">
            <v>vba</v>
          </cell>
          <cell r="D164">
            <v>51.22</v>
          </cell>
        </row>
        <row r="165">
          <cell r="A165">
            <v>2000052</v>
          </cell>
          <cell r="B165" t="str">
            <v>Tapume de vedacao ou prot., em chapas de mad. comp., c/6mm</v>
          </cell>
          <cell r="C165" t="str">
            <v>m2</v>
          </cell>
          <cell r="D165">
            <v>34.340000000000003</v>
          </cell>
        </row>
        <row r="166">
          <cell r="A166">
            <v>2000053</v>
          </cell>
          <cell r="B166" t="str">
            <v>Barracao de obra, p/ escritorio, excl.pint. e ligacoes prov</v>
          </cell>
          <cell r="C166" t="str">
            <v>m2</v>
          </cell>
          <cell r="D166">
            <v>183.59</v>
          </cell>
        </row>
        <row r="167">
          <cell r="A167">
            <v>2000054</v>
          </cell>
          <cell r="B167" t="str">
            <v>Sanitario c/vaso e chuveiro p/pessoal de obra, coletivo de</v>
          </cell>
          <cell r="C167" t="str">
            <v>un</v>
          </cell>
          <cell r="D167">
            <v>1156.4000000000001</v>
          </cell>
        </row>
        <row r="168">
          <cell r="A168">
            <v>2000055</v>
          </cell>
          <cell r="B168" t="str">
            <v>Sanitario c/vaso e chuveiro p/pessoal de obra, coletivo de</v>
          </cell>
          <cell r="C168" t="str">
            <v>un</v>
          </cell>
          <cell r="D168">
            <v>104.53</v>
          </cell>
        </row>
        <row r="169">
          <cell r="A169">
            <v>2000056</v>
          </cell>
          <cell r="B169" t="str">
            <v>Sanitario c/vaso e chuveiro p/pessoal de obra, coletivo de</v>
          </cell>
          <cell r="C169" t="str">
            <v>un</v>
          </cell>
          <cell r="D169">
            <v>1260.93</v>
          </cell>
        </row>
        <row r="170">
          <cell r="A170">
            <v>2000057</v>
          </cell>
          <cell r="B170" t="str">
            <v>Tubo de FoFo ductil, classe K-7, c/junta elastica, Diam. de</v>
          </cell>
          <cell r="C170" t="str">
            <v>m</v>
          </cell>
          <cell r="D170">
            <v>539.67999999999995</v>
          </cell>
        </row>
        <row r="171">
          <cell r="A171">
            <v>2000058</v>
          </cell>
          <cell r="B171" t="str">
            <v>Tubo de FoFo ductil, classe K-7, c/junta elastica, Diam. de</v>
          </cell>
          <cell r="C171" t="str">
            <v>m</v>
          </cell>
          <cell r="D171">
            <v>198.58</v>
          </cell>
        </row>
        <row r="172">
          <cell r="A172">
            <v>2000059</v>
          </cell>
          <cell r="B172" t="str">
            <v>Poco de visita em alvenaria de tijolo macico, p/esgoto sani</v>
          </cell>
          <cell r="C172" t="str">
            <v>un</v>
          </cell>
          <cell r="D172">
            <v>1178.5999999999999</v>
          </cell>
        </row>
        <row r="173">
          <cell r="A173">
            <v>2000060</v>
          </cell>
          <cell r="B173" t="str">
            <v>Poco de visita em alvenaria de tijolo macico, p/esgoto sani</v>
          </cell>
          <cell r="C173" t="str">
            <v>un</v>
          </cell>
          <cell r="D173">
            <v>1518.13</v>
          </cell>
        </row>
        <row r="174">
          <cell r="A174">
            <v>2000061</v>
          </cell>
          <cell r="B174" t="str">
            <v>Poco de visita em alvenaria de tijolo macico, p/esgoto sani</v>
          </cell>
          <cell r="C174" t="str">
            <v>un</v>
          </cell>
          <cell r="D174">
            <v>974.39</v>
          </cell>
        </row>
        <row r="175">
          <cell r="A175">
            <v>2000062</v>
          </cell>
          <cell r="B175" t="str">
            <v>Poco de visita em alvenaria de tijolo macico, p/esgoto sani</v>
          </cell>
          <cell r="C175" t="str">
            <v>UN</v>
          </cell>
          <cell r="D175">
            <v>1666.34</v>
          </cell>
        </row>
        <row r="176">
          <cell r="A176">
            <v>2000063</v>
          </cell>
          <cell r="B176" t="str">
            <v>Poco de visita em alvenaria de tijolo macico, p/esgoto sani</v>
          </cell>
          <cell r="C176" t="str">
            <v>UN</v>
          </cell>
          <cell r="D176">
            <v>1715.76</v>
          </cell>
        </row>
        <row r="177">
          <cell r="A177">
            <v>2000064</v>
          </cell>
          <cell r="B177" t="str">
            <v>Poco de visita em alvenaria de tijolo macico, p/esgoto sani</v>
          </cell>
          <cell r="C177" t="str">
            <v>UN</v>
          </cell>
          <cell r="D177">
            <v>1814.57</v>
          </cell>
        </row>
        <row r="178">
          <cell r="A178">
            <v>2000065</v>
          </cell>
          <cell r="B178" t="str">
            <v>Poco de visita em alvenaria de tijolo macico, p/esgoto sani</v>
          </cell>
          <cell r="C178" t="str">
            <v>un</v>
          </cell>
          <cell r="D178">
            <v>1105.44</v>
          </cell>
        </row>
        <row r="179">
          <cell r="A179">
            <v>2000066</v>
          </cell>
          <cell r="B179" t="str">
            <v>Poco de visita em aneis de concreto pre-mold., p/esgoto san</v>
          </cell>
          <cell r="C179" t="str">
            <v>un</v>
          </cell>
          <cell r="D179">
            <v>1239.25</v>
          </cell>
        </row>
        <row r="180">
          <cell r="A180">
            <v>2000067</v>
          </cell>
          <cell r="B180" t="str">
            <v>Poco de visita em aneis de concreto pre-mold., p/esgoto san</v>
          </cell>
          <cell r="C180" t="str">
            <v>un</v>
          </cell>
          <cell r="D180">
            <v>1291.1099999999999</v>
          </cell>
        </row>
        <row r="181">
          <cell r="A181">
            <v>2000068</v>
          </cell>
          <cell r="B181" t="str">
            <v>Poco de visita em aneis de concreto pre-mold., p/esgoto san</v>
          </cell>
          <cell r="C181" t="str">
            <v>un</v>
          </cell>
          <cell r="D181">
            <v>882.83</v>
          </cell>
        </row>
        <row r="182">
          <cell r="A182">
            <v>2000069</v>
          </cell>
          <cell r="B182" t="str">
            <v>Poco de visita em aneis de concreto pre-mold., p/esgoto san</v>
          </cell>
          <cell r="C182" t="str">
            <v>un</v>
          </cell>
          <cell r="D182">
            <v>934.5</v>
          </cell>
        </row>
        <row r="183">
          <cell r="A183">
            <v>2000070</v>
          </cell>
          <cell r="B183" t="str">
            <v>Poco de visita em aneis de concreto pre-mold., p/esgoto san</v>
          </cell>
          <cell r="C183" t="str">
            <v>un</v>
          </cell>
          <cell r="D183">
            <v>1442.79</v>
          </cell>
        </row>
        <row r="184">
          <cell r="A184">
            <v>2000071</v>
          </cell>
          <cell r="B184" t="str">
            <v>Poco de visita em aneis de concreto pre-mold., p/esgoto san</v>
          </cell>
          <cell r="C184" t="str">
            <v>un</v>
          </cell>
          <cell r="D184">
            <v>1498.56</v>
          </cell>
        </row>
        <row r="185">
          <cell r="A185">
            <v>2000072</v>
          </cell>
          <cell r="B185" t="str">
            <v>Poco de visita em aneis de concreto pre-mold., p/esgoto san</v>
          </cell>
          <cell r="C185" t="str">
            <v>un</v>
          </cell>
          <cell r="D185">
            <v>1635.82</v>
          </cell>
        </row>
        <row r="186">
          <cell r="A186">
            <v>2000073</v>
          </cell>
          <cell r="B186" t="str">
            <v>Poco de visita em aneis de concreto pre-mold., p/esgoto san</v>
          </cell>
          <cell r="C186" t="str">
            <v>un</v>
          </cell>
          <cell r="D186">
            <v>1159.5899999999999</v>
          </cell>
        </row>
        <row r="187">
          <cell r="A187">
            <v>2000074</v>
          </cell>
          <cell r="B187" t="str">
            <v>Poco de visita em aneis de concreto pre-mold., p/esgoto san</v>
          </cell>
          <cell r="C187" t="str">
            <v>un</v>
          </cell>
          <cell r="D187">
            <v>1212.57</v>
          </cell>
        </row>
        <row r="188">
          <cell r="A188">
            <v>2000075</v>
          </cell>
          <cell r="B188" t="str">
            <v>Poco de visita em aneis de concreto pre-mold., p/esgoto san</v>
          </cell>
          <cell r="C188" t="str">
            <v>un</v>
          </cell>
          <cell r="D188">
            <v>1699.94</v>
          </cell>
        </row>
        <row r="189">
          <cell r="A189">
            <v>2000076</v>
          </cell>
          <cell r="B189" t="str">
            <v>Instalacao e ligacoes provisorias de energia eletr., em bai</v>
          </cell>
          <cell r="C189" t="str">
            <v>un</v>
          </cell>
          <cell r="D189">
            <v>895.39</v>
          </cell>
        </row>
        <row r="190">
          <cell r="A190">
            <v>2000078</v>
          </cell>
          <cell r="B190" t="str">
            <v>Escavacao de vala nao escorada, em mat. de 1a. cat., ate 1,</v>
          </cell>
          <cell r="C190" t="str">
            <v>m3</v>
          </cell>
          <cell r="D190">
            <v>5.85</v>
          </cell>
        </row>
        <row r="191">
          <cell r="A191">
            <v>2000079</v>
          </cell>
          <cell r="B191" t="str">
            <v>Escavacao de vala nao escorada, em mat. de 1a. cat., entre</v>
          </cell>
          <cell r="C191" t="str">
            <v>m3</v>
          </cell>
          <cell r="D191">
            <v>9.57</v>
          </cell>
        </row>
        <row r="192">
          <cell r="A192">
            <v>2000080</v>
          </cell>
          <cell r="B192" t="str">
            <v>Escavacao de vala nao escorada, em mat. de 1a. cat., entre</v>
          </cell>
          <cell r="C192" t="str">
            <v>m3</v>
          </cell>
          <cell r="D192">
            <v>11.98</v>
          </cell>
        </row>
        <row r="193">
          <cell r="A193">
            <v>2000082</v>
          </cell>
          <cell r="B193" t="str">
            <v>Formas de mad. p/pecas de concreto, moldagem e desmoldagem.</v>
          </cell>
          <cell r="C193" t="str">
            <v>m2</v>
          </cell>
          <cell r="D193">
            <v>33.04</v>
          </cell>
        </row>
        <row r="194">
          <cell r="A194">
            <v>2000083</v>
          </cell>
          <cell r="B194" t="str">
            <v>Chapa de aco 3/4, p/passagem de veiculos sobre valas, c/col</v>
          </cell>
          <cell r="C194" t="str">
            <v>m2</v>
          </cell>
          <cell r="D194">
            <v>45.06</v>
          </cell>
        </row>
        <row r="195">
          <cell r="A195">
            <v>2000084</v>
          </cell>
          <cell r="B195" t="str">
            <v>Rebaixamento do lencol freatico</v>
          </cell>
          <cell r="C195" t="str">
            <v>dia</v>
          </cell>
          <cell r="D195">
            <v>168</v>
          </cell>
        </row>
        <row r="196">
          <cell r="A196">
            <v>2000085</v>
          </cell>
          <cell r="B196" t="str">
            <v>Esgotamento de vala</v>
          </cell>
          <cell r="C196" t="str">
            <v>hpxh</v>
          </cell>
          <cell r="D196">
            <v>3.85</v>
          </cell>
        </row>
        <row r="197">
          <cell r="A197">
            <v>2000086</v>
          </cell>
          <cell r="B197" t="str">
            <v>Tubo de Inspecao e Limpeza (TIL) em PVC linha de Esgotament</v>
          </cell>
          <cell r="C197" t="str">
            <v>un</v>
          </cell>
          <cell r="D197">
            <v>139.72</v>
          </cell>
        </row>
        <row r="198">
          <cell r="A198">
            <v>2000087</v>
          </cell>
          <cell r="B198" t="str">
            <v>Terminal de Limpeza (TL) em PVC linha de Esgotamento Sanita</v>
          </cell>
          <cell r="C198" t="str">
            <v>un</v>
          </cell>
          <cell r="D198">
            <v>0</v>
          </cell>
        </row>
        <row r="199">
          <cell r="A199">
            <v>2000088</v>
          </cell>
          <cell r="B199" t="str">
            <v>Fornecimento e instalacao de Conjunto Moto-Bomba, Hm=3,82 m</v>
          </cell>
          <cell r="C199" t="str">
            <v>un</v>
          </cell>
          <cell r="D199">
            <v>8662.09</v>
          </cell>
        </row>
        <row r="200">
          <cell r="A200">
            <v>2000089</v>
          </cell>
          <cell r="B200" t="str">
            <v>Fornecimento e instalacao de Conjunto Moto-Bomba, Hm=13,01</v>
          </cell>
          <cell r="C200" t="str">
            <v>un</v>
          </cell>
          <cell r="D200">
            <v>15934.28</v>
          </cell>
        </row>
        <row r="201">
          <cell r="A201">
            <v>2000090</v>
          </cell>
          <cell r="B201" t="str">
            <v>Fornecimento e instalacao de Conjunto Moto-Bomba, Hm=9,18 m</v>
          </cell>
          <cell r="C201" t="str">
            <v>un</v>
          </cell>
          <cell r="D201">
            <v>12659.36</v>
          </cell>
        </row>
        <row r="202">
          <cell r="A202">
            <v>2000091</v>
          </cell>
          <cell r="B202" t="str">
            <v>Fornecimento e instalacao de Conjunto Moto-Bomba, Hm=12,53</v>
          </cell>
          <cell r="C202" t="str">
            <v>un</v>
          </cell>
          <cell r="D202">
            <v>5756.43</v>
          </cell>
        </row>
        <row r="203">
          <cell r="A203">
            <v>2000092</v>
          </cell>
          <cell r="B203" t="str">
            <v>Fornecimento e instalacao de Conjunto Moto-Bomba, Hm=7,99 m</v>
          </cell>
          <cell r="C203" t="str">
            <v>un</v>
          </cell>
          <cell r="D203">
            <v>11689.38</v>
          </cell>
        </row>
        <row r="204">
          <cell r="A204">
            <v>2000093</v>
          </cell>
          <cell r="B204" t="str">
            <v>Fornecimento e instalacao de Conjunto Moto-Bomba, Hm=3,02 m</v>
          </cell>
          <cell r="C204" t="str">
            <v>un</v>
          </cell>
          <cell r="D204">
            <v>8662.09</v>
          </cell>
        </row>
        <row r="205">
          <cell r="A205">
            <v>2000094</v>
          </cell>
          <cell r="B205" t="str">
            <v>Fornecimento e instalacao de Conjunto Moto-Bomba, Hm=20,01</v>
          </cell>
          <cell r="C205" t="str">
            <v>un</v>
          </cell>
          <cell r="D205">
            <v>13810.04</v>
          </cell>
        </row>
        <row r="206">
          <cell r="A206">
            <v>2000095</v>
          </cell>
          <cell r="B206" t="str">
            <v>Fornecimento e instalacao de Conjunto Moto-Bomba, Hm=7,73 m</v>
          </cell>
          <cell r="C206" t="str">
            <v>un</v>
          </cell>
          <cell r="D206">
            <v>28982.7</v>
          </cell>
        </row>
        <row r="207">
          <cell r="A207">
            <v>2000096</v>
          </cell>
          <cell r="B207" t="str">
            <v>Fornecimento e Montagem de  Tubos, pecas, valvulas e equipa</v>
          </cell>
          <cell r="C207" t="str">
            <v>vba</v>
          </cell>
          <cell r="D207">
            <v>0</v>
          </cell>
        </row>
        <row r="208">
          <cell r="A208">
            <v>2000097</v>
          </cell>
          <cell r="B208" t="str">
            <v>Entrada e quadro de energia para os conj. Moto-Bomba.</v>
          </cell>
          <cell r="C208" t="str">
            <v>vba</v>
          </cell>
          <cell r="D208">
            <v>0</v>
          </cell>
        </row>
        <row r="209">
          <cell r="A209">
            <v>2000098</v>
          </cell>
          <cell r="B209" t="str">
            <v>Fornecimento e instalacao de Conjunto Moto-Bomba, Hm=3,90m</v>
          </cell>
          <cell r="C209" t="str">
            <v>un</v>
          </cell>
          <cell r="D209">
            <v>11689.38</v>
          </cell>
        </row>
        <row r="210">
          <cell r="A210">
            <v>2000099</v>
          </cell>
          <cell r="B210" t="str">
            <v>Fornecimento e instalacao de Conjunto Moto-Bomba, Hm=7,50m</v>
          </cell>
          <cell r="C210" t="str">
            <v>un</v>
          </cell>
          <cell r="D210">
            <v>11689.38</v>
          </cell>
        </row>
        <row r="211">
          <cell r="A211">
            <v>2000100</v>
          </cell>
          <cell r="B211" t="str">
            <v>Fornecimento e instalacao de Conjunto Moto-Bomba, Hm=4,55m</v>
          </cell>
          <cell r="C211" t="str">
            <v>un</v>
          </cell>
          <cell r="D211">
            <v>17449.72</v>
          </cell>
        </row>
        <row r="212">
          <cell r="A212">
            <v>2000101</v>
          </cell>
          <cell r="B212" t="str">
            <v>Fornecimento e instalacao de Conjunto Moto-Bomba, Hm=4,16m</v>
          </cell>
          <cell r="C212" t="str">
            <v>un</v>
          </cell>
          <cell r="D212">
            <v>8662.09</v>
          </cell>
        </row>
        <row r="213">
          <cell r="A213">
            <v>2000102</v>
          </cell>
          <cell r="B213" t="str">
            <v>Fornecimento e instalacao de Conjunto Moto-Bomba, Hm=6,40m</v>
          </cell>
          <cell r="C213" t="str">
            <v>un</v>
          </cell>
          <cell r="D213">
            <v>5739.43</v>
          </cell>
        </row>
        <row r="214">
          <cell r="A214">
            <v>2000103</v>
          </cell>
          <cell r="B214" t="str">
            <v>Fornecimento e instalacao de Conjunto Moto-Bomba, Hm=4,85m</v>
          </cell>
          <cell r="C214" t="str">
            <v>un</v>
          </cell>
          <cell r="D214">
            <v>5798.64</v>
          </cell>
        </row>
        <row r="215">
          <cell r="A215">
            <v>2000104</v>
          </cell>
          <cell r="B215" t="str">
            <v>Fornecimento e instalacao de Conjunto Moto-Bomba, Hm=3,39m</v>
          </cell>
          <cell r="C215" t="str">
            <v>un</v>
          </cell>
          <cell r="D215">
            <v>4844.76</v>
          </cell>
        </row>
        <row r="216">
          <cell r="A216">
            <v>2000105</v>
          </cell>
          <cell r="B216" t="str">
            <v>Fornecimento e instalacao de Conjunto Moto-Bomba, Hm=4,69m</v>
          </cell>
          <cell r="C216" t="str">
            <v>un</v>
          </cell>
          <cell r="D216">
            <v>11689.38</v>
          </cell>
        </row>
        <row r="217">
          <cell r="A217">
            <v>2000106</v>
          </cell>
          <cell r="B217" t="str">
            <v>Fornecimento e instalacao de Conjunto Moto-Bomba, Hm=6,36m</v>
          </cell>
          <cell r="C217" t="str">
            <v>un</v>
          </cell>
          <cell r="D217">
            <v>8662.09</v>
          </cell>
        </row>
        <row r="218">
          <cell r="A218">
            <v>2000107</v>
          </cell>
          <cell r="B218" t="str">
            <v>Fornecimento e instalacao de Conjunto Moto-Bomba, Hm=5,36m</v>
          </cell>
          <cell r="C218" t="str">
            <v>un</v>
          </cell>
          <cell r="D218">
            <v>8662.09</v>
          </cell>
        </row>
        <row r="219">
          <cell r="A219">
            <v>2000108</v>
          </cell>
          <cell r="B219" t="str">
            <v>Fornecimento e instalacao de Conjunto Moto-Bomba, Hm=5m e Q</v>
          </cell>
          <cell r="C219" t="str">
            <v>un</v>
          </cell>
          <cell r="D219">
            <v>2131.29</v>
          </cell>
        </row>
        <row r="220">
          <cell r="A220">
            <v>2000109</v>
          </cell>
          <cell r="B220" t="str">
            <v>Fornecimento e instalacao de Conjunto Moto-Bomba, Hm=5m e Q</v>
          </cell>
          <cell r="C220" t="str">
            <v>un</v>
          </cell>
          <cell r="D220">
            <v>4844.76</v>
          </cell>
        </row>
        <row r="221">
          <cell r="A221">
            <v>2000110</v>
          </cell>
          <cell r="B221" t="str">
            <v>Fornecimento e instalacao de Conjunto Moto-Bomba, Hm=2,97m</v>
          </cell>
          <cell r="C221" t="str">
            <v>un</v>
          </cell>
          <cell r="D221">
            <v>5739.43</v>
          </cell>
        </row>
        <row r="222">
          <cell r="A222">
            <v>2000111</v>
          </cell>
          <cell r="B222" t="str">
            <v>Tubo de FoFo ductil, classe K-7, c/junta elastica, Diam. de</v>
          </cell>
          <cell r="C222" t="str">
            <v>m</v>
          </cell>
          <cell r="D222">
            <v>188.56</v>
          </cell>
        </row>
        <row r="223">
          <cell r="A223">
            <v>2000112</v>
          </cell>
          <cell r="B223" t="str">
            <v>Assentamento de tubul. FoFo, c/junta elastica, Diam.de 075m</v>
          </cell>
          <cell r="C223" t="str">
            <v>m</v>
          </cell>
          <cell r="D223">
            <v>1.51</v>
          </cell>
        </row>
        <row r="224">
          <cell r="A224">
            <v>2000113</v>
          </cell>
          <cell r="B224" t="str">
            <v>Fornecimento e instalacao de Conjunto Moto-Bomba, Hm=1,81m</v>
          </cell>
          <cell r="C224" t="str">
            <v>un</v>
          </cell>
          <cell r="D224">
            <v>5739.43</v>
          </cell>
        </row>
        <row r="225">
          <cell r="A225">
            <v>2000114</v>
          </cell>
          <cell r="B225" t="str">
            <v>Fornecimento e instalacao de Conjunto Moto-Bomba, Hm=12,33m</v>
          </cell>
          <cell r="C225" t="str">
            <v>un</v>
          </cell>
          <cell r="D225">
            <v>10755.07</v>
          </cell>
        </row>
        <row r="226">
          <cell r="A226">
            <v>2000115</v>
          </cell>
          <cell r="B226" t="str">
            <v>Fornecimento e instalacao de Conjunto Moto-Bomba, Hm=5,00m</v>
          </cell>
          <cell r="C226" t="str">
            <v>un</v>
          </cell>
          <cell r="D226">
            <v>8662.09</v>
          </cell>
        </row>
        <row r="227">
          <cell r="A227">
            <v>2000116</v>
          </cell>
          <cell r="B227" t="str">
            <v>Fornecimento e instalacao de Conjunto Moto-Bomba, Hm=4,19m</v>
          </cell>
          <cell r="C227" t="str">
            <v>un</v>
          </cell>
          <cell r="D227">
            <v>8662.09</v>
          </cell>
        </row>
        <row r="228">
          <cell r="A228">
            <v>2000117</v>
          </cell>
          <cell r="B228" t="str">
            <v>Fornecimento e instalacao de Conjunto Moto-Bomba, Hm=14,83m</v>
          </cell>
          <cell r="C228" t="str">
            <v>un</v>
          </cell>
          <cell r="D228">
            <v>5739.43</v>
          </cell>
        </row>
        <row r="229">
          <cell r="A229">
            <v>2000118</v>
          </cell>
          <cell r="B229" t="str">
            <v>Fornecimento e instalacao de Conjunto Moto-Bomba, Hm=7,59m</v>
          </cell>
          <cell r="C229" t="str">
            <v>un</v>
          </cell>
          <cell r="D229">
            <v>8704.5</v>
          </cell>
        </row>
        <row r="230">
          <cell r="A230">
            <v>2000119</v>
          </cell>
          <cell r="B230" t="str">
            <v>Fornecimento e instalacao de Conjunto Moto-Bomba, Hm=6,77m</v>
          </cell>
          <cell r="C230" t="str">
            <v>un</v>
          </cell>
          <cell r="D230">
            <v>11689.38</v>
          </cell>
        </row>
        <row r="231">
          <cell r="A231">
            <v>2000120</v>
          </cell>
          <cell r="B231" t="str">
            <v>Fornecimento e instalacao de Conjunto Moto-Bomba, Hm=4,96m</v>
          </cell>
          <cell r="C231" t="str">
            <v>un</v>
          </cell>
          <cell r="D231">
            <v>0</v>
          </cell>
        </row>
        <row r="232">
          <cell r="A232">
            <v>2000121</v>
          </cell>
          <cell r="B232" t="str">
            <v>Fornecimento e instalacao de Conjunto Moto-Bomba, Hm=10,00m</v>
          </cell>
          <cell r="C232" t="str">
            <v>un</v>
          </cell>
          <cell r="D232">
            <v>5756.43</v>
          </cell>
        </row>
        <row r="233">
          <cell r="A233">
            <v>2000122</v>
          </cell>
          <cell r="B233" t="str">
            <v>Fornecimento e instalacao de Conjunto Moto-Bomba, Hm=5,56m</v>
          </cell>
          <cell r="C233" t="str">
            <v>un</v>
          </cell>
          <cell r="D233">
            <v>0</v>
          </cell>
        </row>
        <row r="234">
          <cell r="A234">
            <v>2000123</v>
          </cell>
          <cell r="B234" t="str">
            <v>Fornecimento e instalacao de Conjunto Moto-Bomba, Hm=9,95m</v>
          </cell>
          <cell r="C234" t="str">
            <v>un</v>
          </cell>
          <cell r="D234">
            <v>5756.43</v>
          </cell>
        </row>
        <row r="235">
          <cell r="A235">
            <v>2000124</v>
          </cell>
          <cell r="B235" t="str">
            <v>Fornecimento e instalacao de Conjunto Moto-Bomba, Hm=6,92m</v>
          </cell>
          <cell r="C235" t="str">
            <v>un</v>
          </cell>
          <cell r="D235">
            <v>8704.5</v>
          </cell>
        </row>
        <row r="236">
          <cell r="A236">
            <v>2000125</v>
          </cell>
          <cell r="B236" t="str">
            <v>Fornecimento e instalacao de Conjunto Moto-Bomba, Hm=7,50m</v>
          </cell>
          <cell r="C236" t="str">
            <v>un</v>
          </cell>
          <cell r="D236">
            <v>17114.38</v>
          </cell>
        </row>
        <row r="237">
          <cell r="A237">
            <v>2000126</v>
          </cell>
          <cell r="B237" t="str">
            <v>Assentamento de pecas especiais de FoFo c/junta elastica, D</v>
          </cell>
          <cell r="C237" t="str">
            <v>un</v>
          </cell>
          <cell r="D237">
            <v>14.1</v>
          </cell>
        </row>
        <row r="238">
          <cell r="A238">
            <v>2000127</v>
          </cell>
          <cell r="B238" t="str">
            <v>Fornecimento e instalacao de Conjunto Moto-Bomba, Hm=25,90m</v>
          </cell>
          <cell r="C238" t="str">
            <v>un</v>
          </cell>
          <cell r="D238">
            <v>0</v>
          </cell>
        </row>
        <row r="239">
          <cell r="A239">
            <v>2000128</v>
          </cell>
          <cell r="B239" t="str">
            <v>Fornecimento e instalacao de Conjunto Moto-Bomba, Hm=14,80m</v>
          </cell>
          <cell r="C239" t="str">
            <v>un</v>
          </cell>
          <cell r="D239">
            <v>0</v>
          </cell>
        </row>
        <row r="240">
          <cell r="A240">
            <v>2000129</v>
          </cell>
          <cell r="B240" t="str">
            <v>Fornecimento e instalacao de Conjunto Moto-Bomba, Hm=4,50m</v>
          </cell>
          <cell r="C240" t="str">
            <v>un</v>
          </cell>
          <cell r="D240">
            <v>0</v>
          </cell>
        </row>
        <row r="241">
          <cell r="A241">
            <v>2000130</v>
          </cell>
          <cell r="B241" t="str">
            <v>Tubo de concreto armado, Classe A-2, c/junta elastica, p/es</v>
          </cell>
          <cell r="C241" t="str">
            <v>m</v>
          </cell>
          <cell r="D241">
            <v>110.65</v>
          </cell>
        </row>
        <row r="242">
          <cell r="A242">
            <v>2000131</v>
          </cell>
          <cell r="B242" t="str">
            <v>Fornecimento e instalacao de Conjunto Moto-Bomba, Hm=26,03m</v>
          </cell>
          <cell r="C242" t="str">
            <v>un</v>
          </cell>
          <cell r="D242">
            <v>13154.41</v>
          </cell>
        </row>
        <row r="243">
          <cell r="A243">
            <v>2000132</v>
          </cell>
          <cell r="B243" t="str">
            <v>Fornecimento e instalacao de Conjunto Moto-Bomba, Hm=11,55m</v>
          </cell>
          <cell r="C243" t="str">
            <v>un</v>
          </cell>
          <cell r="D243">
            <v>8699.8700000000008</v>
          </cell>
        </row>
        <row r="244">
          <cell r="A244">
            <v>2000133</v>
          </cell>
          <cell r="B244" t="str">
            <v>Fornecimento e instalacao de Conjunto Moto-Bomba, Hm=34,56m</v>
          </cell>
          <cell r="C244" t="str">
            <v>un</v>
          </cell>
          <cell r="D244">
            <v>10885.61</v>
          </cell>
        </row>
        <row r="245">
          <cell r="A245">
            <v>2000134</v>
          </cell>
          <cell r="B245" t="str">
            <v>Fornecimento e instalacao de Conjunto Moto-Bomba, Hm=7,38m</v>
          </cell>
          <cell r="C245" t="str">
            <v>un</v>
          </cell>
          <cell r="D245">
            <v>5756.43</v>
          </cell>
        </row>
        <row r="246">
          <cell r="A246">
            <v>2000135</v>
          </cell>
          <cell r="B246" t="str">
            <v>Fornecimento e instalacao de Conjunto Moto-Bomba, Hm=3,79m</v>
          </cell>
          <cell r="C246" t="str">
            <v>un</v>
          </cell>
          <cell r="D246">
            <v>8662.09</v>
          </cell>
        </row>
        <row r="247">
          <cell r="A247">
            <v>2000136</v>
          </cell>
          <cell r="B247" t="str">
            <v>Escavacao de vala nao escorada, em amt. de 1a. cat., entre</v>
          </cell>
          <cell r="C247" t="str">
            <v>m3</v>
          </cell>
          <cell r="D247">
            <v>11.98</v>
          </cell>
        </row>
        <row r="248">
          <cell r="A248">
            <v>2000137</v>
          </cell>
          <cell r="B248" t="str">
            <v>Fornecimento e instalacao de Conjunto Moto-Bomba, do tipo s</v>
          </cell>
          <cell r="C248" t="str">
            <v>un</v>
          </cell>
          <cell r="D248">
            <v>5756.43</v>
          </cell>
        </row>
        <row r="249">
          <cell r="A249">
            <v>2000138</v>
          </cell>
          <cell r="B249" t="str">
            <v>Fornecimento e instalacao de Conjunto Moto-Bomba, do tipo s</v>
          </cell>
          <cell r="C249" t="str">
            <v>un</v>
          </cell>
          <cell r="D249">
            <v>5739.44</v>
          </cell>
        </row>
        <row r="250">
          <cell r="A250">
            <v>2000139</v>
          </cell>
          <cell r="B250" t="str">
            <v>Fornecimento e instalacao de Conjunto Moto-Bomba do tipo su</v>
          </cell>
          <cell r="C250" t="str">
            <v>un</v>
          </cell>
          <cell r="D250">
            <v>8699.8799999999992</v>
          </cell>
        </row>
        <row r="251">
          <cell r="A251">
            <v>2000140</v>
          </cell>
          <cell r="B251" t="str">
            <v>Fornecimento e instalacao de Conjunto Moto-Bomba do tipo su</v>
          </cell>
          <cell r="C251" t="str">
            <v>un</v>
          </cell>
          <cell r="D251">
            <v>5739.44</v>
          </cell>
        </row>
        <row r="252">
          <cell r="A252">
            <v>2000141</v>
          </cell>
          <cell r="B252" t="str">
            <v>Impermeabilizacao de reservatorio, sujeito a lencol freatic</v>
          </cell>
          <cell r="C252" t="str">
            <v>m2</v>
          </cell>
          <cell r="D252">
            <v>32.21</v>
          </cell>
        </row>
        <row r="253">
          <cell r="A253">
            <v>2000142</v>
          </cell>
          <cell r="B253" t="str">
            <v>Fornecimento e instalacao de Conjunto Moto-Bomba do tipo su</v>
          </cell>
          <cell r="C253" t="str">
            <v>un</v>
          </cell>
          <cell r="D253">
            <v>16201.29</v>
          </cell>
        </row>
        <row r="254">
          <cell r="A254">
            <v>2000143</v>
          </cell>
          <cell r="B254" t="str">
            <v>Fornecimento e instalacao de Conjunto Moto-Bomba do tipo su</v>
          </cell>
          <cell r="C254" t="str">
            <v>un</v>
          </cell>
          <cell r="D254">
            <v>8662.09</v>
          </cell>
        </row>
        <row r="255">
          <cell r="A255">
            <v>2000144</v>
          </cell>
          <cell r="B255" t="str">
            <v>Fornecimento e instalacao de Conjunto Moto-Bomba do tipo su</v>
          </cell>
          <cell r="C255" t="str">
            <v>un</v>
          </cell>
          <cell r="D255">
            <v>8662.09</v>
          </cell>
        </row>
        <row r="256">
          <cell r="A256">
            <v>2000145</v>
          </cell>
          <cell r="B256" t="str">
            <v>Fornecimento e instalacao de Conjunto Moto-Bomba do tipo su</v>
          </cell>
          <cell r="C256" t="str">
            <v>un</v>
          </cell>
          <cell r="D256">
            <v>2547.5</v>
          </cell>
        </row>
        <row r="257">
          <cell r="A257">
            <v>2000146</v>
          </cell>
          <cell r="B257" t="str">
            <v>Fornecimento e instalacao de Conjunto Moto-Bomba do tipo su</v>
          </cell>
          <cell r="C257" t="str">
            <v>un</v>
          </cell>
          <cell r="D257">
            <v>5739.44</v>
          </cell>
        </row>
        <row r="258">
          <cell r="A258">
            <v>2000147</v>
          </cell>
          <cell r="B258" t="str">
            <v>Fornecimento e instalacao de Conjunto Moto-Bomba do tipo su</v>
          </cell>
          <cell r="C258" t="str">
            <v>un</v>
          </cell>
          <cell r="D258">
            <v>2547.5</v>
          </cell>
        </row>
        <row r="259">
          <cell r="A259">
            <v>2000148</v>
          </cell>
          <cell r="B259" t="str">
            <v>Fornecimento e instalacao de Conjunto Moto-Bombado tipo sub</v>
          </cell>
          <cell r="C259" t="str">
            <v>un</v>
          </cell>
          <cell r="D259">
            <v>5756.43</v>
          </cell>
        </row>
        <row r="260">
          <cell r="A260">
            <v>2000149</v>
          </cell>
          <cell r="B260" t="str">
            <v>Fornecimento e instalacao de Conjunto Moto-Bomba do tipo su</v>
          </cell>
          <cell r="C260" t="str">
            <v>un</v>
          </cell>
          <cell r="D260">
            <v>5739.44</v>
          </cell>
        </row>
        <row r="261">
          <cell r="A261">
            <v>2000150</v>
          </cell>
          <cell r="B261" t="str">
            <v>Fornecimento e instalacao de Conjunto Moto-Bomba do tipo su</v>
          </cell>
          <cell r="C261" t="str">
            <v>un</v>
          </cell>
          <cell r="D261">
            <v>8662.09</v>
          </cell>
        </row>
        <row r="262">
          <cell r="A262">
            <v>2000151</v>
          </cell>
          <cell r="B262" t="str">
            <v>Fornecimento e instalacao de Conjunto Moto-Bomba do tipo su</v>
          </cell>
          <cell r="C262" t="str">
            <v>un</v>
          </cell>
          <cell r="D262">
            <v>11689.38</v>
          </cell>
        </row>
        <row r="263">
          <cell r="A263">
            <v>2000152</v>
          </cell>
          <cell r="B263" t="str">
            <v>Fornecimento e instalacao de Conjunto Moto-Bomba do tipo su</v>
          </cell>
          <cell r="C263" t="str">
            <v>un</v>
          </cell>
          <cell r="D263">
            <v>11689.38</v>
          </cell>
        </row>
        <row r="264">
          <cell r="A264">
            <v>2000153</v>
          </cell>
          <cell r="B264" t="str">
            <v>Fornecimento e instalacao de Conjunto Moto-Bomba do tipo su</v>
          </cell>
          <cell r="C264" t="str">
            <v>un</v>
          </cell>
          <cell r="D264">
            <v>8704.5</v>
          </cell>
        </row>
        <row r="265">
          <cell r="A265">
            <v>2000154</v>
          </cell>
          <cell r="B265" t="str">
            <v>Fornecimento e instalacao de Conjunto Moto-Bomba do tipo su</v>
          </cell>
          <cell r="C265" t="str">
            <v>un</v>
          </cell>
          <cell r="D265">
            <v>13843.62</v>
          </cell>
        </row>
        <row r="266">
          <cell r="A266">
            <v>2000155</v>
          </cell>
          <cell r="B266" t="str">
            <v>Fornecimento e instalacao de Conjunto Moto-Bomba do tipo su</v>
          </cell>
          <cell r="C266" t="str">
            <v>un</v>
          </cell>
          <cell r="D266">
            <v>11641.41</v>
          </cell>
        </row>
        <row r="267">
          <cell r="A267">
            <v>2000156</v>
          </cell>
          <cell r="B267" t="str">
            <v>Fornecimento e instalacao de Conjunto Moto-Bomba do tipo su</v>
          </cell>
          <cell r="C267" t="str">
            <v>un</v>
          </cell>
          <cell r="D267">
            <v>11641.41</v>
          </cell>
        </row>
        <row r="268">
          <cell r="A268">
            <v>2000157</v>
          </cell>
          <cell r="B268" t="str">
            <v>Fornecimento e instalacao de Conjunto Moto-Bomba do tipo su</v>
          </cell>
          <cell r="C268" t="str">
            <v>un</v>
          </cell>
          <cell r="D268">
            <v>5739.44</v>
          </cell>
        </row>
        <row r="269">
          <cell r="A269">
            <v>2000158</v>
          </cell>
          <cell r="B269" t="str">
            <v>Fornecimento e instalacao de Conjunto Moto-Bomba do tipo su</v>
          </cell>
          <cell r="C269" t="str">
            <v>un</v>
          </cell>
          <cell r="D269">
            <v>8662.09</v>
          </cell>
        </row>
        <row r="270">
          <cell r="A270">
            <v>2000159</v>
          </cell>
          <cell r="B270" t="str">
            <v>Fornecimento e instalacao de Conjunto Moto-Bomba do tipo su</v>
          </cell>
          <cell r="C270" t="str">
            <v>un</v>
          </cell>
          <cell r="D270">
            <v>5739.43</v>
          </cell>
        </row>
        <row r="271">
          <cell r="A271">
            <v>2000160</v>
          </cell>
          <cell r="B271" t="str">
            <v>Fornecimento e instalacao de Conjunto Moto-Bomba do tipo su</v>
          </cell>
          <cell r="C271" t="str">
            <v>un</v>
          </cell>
          <cell r="D271">
            <v>16201.29</v>
          </cell>
        </row>
        <row r="272">
          <cell r="A272">
            <v>2000161</v>
          </cell>
          <cell r="B272" t="str">
            <v>Fornecimento e instalacao de Conjunto Moto-Bomba do tipo su</v>
          </cell>
          <cell r="C272" t="str">
            <v>un</v>
          </cell>
          <cell r="D272">
            <v>5756.43</v>
          </cell>
        </row>
        <row r="273">
          <cell r="A273">
            <v>2000162</v>
          </cell>
          <cell r="B273" t="str">
            <v>Fornecimento e instalacao de Conjunto Moto-Bomba do tipo su</v>
          </cell>
          <cell r="C273" t="str">
            <v>un</v>
          </cell>
          <cell r="D273">
            <v>8762.89</v>
          </cell>
        </row>
        <row r="274">
          <cell r="A274">
            <v>2000163</v>
          </cell>
          <cell r="B274" t="str">
            <v>Fornecimento e instalacao de Conjunto Moto-Bomba do tipo su</v>
          </cell>
          <cell r="C274" t="str">
            <v>un</v>
          </cell>
          <cell r="D274">
            <v>17449.72</v>
          </cell>
        </row>
        <row r="275">
          <cell r="A275">
            <v>2000164</v>
          </cell>
          <cell r="B275" t="str">
            <v>BARRACAO PARA ESCRITORIO DE OBRA - 1A. PARTE</v>
          </cell>
          <cell r="C275" t="str">
            <v>M2</v>
          </cell>
          <cell r="D275">
            <v>93.67</v>
          </cell>
        </row>
        <row r="276">
          <cell r="A276">
            <v>2000165</v>
          </cell>
          <cell r="B276" t="str">
            <v>Fornecimento e instalacao de Conjunto Moto-Bomba do tipo su</v>
          </cell>
          <cell r="C276" t="str">
            <v>un</v>
          </cell>
          <cell r="D276">
            <v>5739.44</v>
          </cell>
        </row>
        <row r="277">
          <cell r="A277">
            <v>2000166</v>
          </cell>
          <cell r="B277" t="str">
            <v>Fornecimento e instalacao de Conjunto Moto-Bomba do tipo su</v>
          </cell>
          <cell r="C277" t="str">
            <v>un</v>
          </cell>
          <cell r="D277">
            <v>11689.38</v>
          </cell>
        </row>
        <row r="278">
          <cell r="A278">
            <v>2000167</v>
          </cell>
          <cell r="B278" t="str">
            <v>Fornecimento e instalacao de Conjunto Moto-Bomba do tipo su</v>
          </cell>
          <cell r="C278" t="str">
            <v>un</v>
          </cell>
          <cell r="D278">
            <v>0</v>
          </cell>
        </row>
        <row r="279">
          <cell r="A279">
            <v>2000168</v>
          </cell>
          <cell r="B279" t="str">
            <v>Fornecimento e instalacao de Conjunto Moto-Bomba do tipo su</v>
          </cell>
          <cell r="C279" t="str">
            <v>un</v>
          </cell>
          <cell r="D279">
            <v>0</v>
          </cell>
        </row>
        <row r="280">
          <cell r="A280">
            <v>2000169</v>
          </cell>
          <cell r="B280" t="str">
            <v>Fornecimento e instalacao de Conjunto Moto-Bomba do tipo su</v>
          </cell>
          <cell r="C280" t="str">
            <v>un</v>
          </cell>
          <cell r="D280">
            <v>0</v>
          </cell>
        </row>
        <row r="281">
          <cell r="A281">
            <v>2000170</v>
          </cell>
          <cell r="B281" t="str">
            <v>Fornecimento e instalacao de Conjunto Moto-Bomba do tipo su</v>
          </cell>
          <cell r="C281" t="str">
            <v>un</v>
          </cell>
          <cell r="D281">
            <v>0</v>
          </cell>
        </row>
        <row r="282">
          <cell r="A282">
            <v>2000171</v>
          </cell>
          <cell r="B282" t="str">
            <v>Fornecimento e instalacao de Conjunto Moto-Bomba do tipo su</v>
          </cell>
          <cell r="C282" t="str">
            <v>un</v>
          </cell>
          <cell r="D282">
            <v>0</v>
          </cell>
        </row>
        <row r="283">
          <cell r="A283">
            <v>2000172</v>
          </cell>
          <cell r="B283" t="str">
            <v>Fornecimento e instalacao de Conjunto Moto-Bomba do tipo su</v>
          </cell>
          <cell r="C283" t="str">
            <v>un</v>
          </cell>
          <cell r="D283">
            <v>0</v>
          </cell>
        </row>
        <row r="284">
          <cell r="A284">
            <v>2000173</v>
          </cell>
          <cell r="B284" t="str">
            <v>Fornecimento e instalacao de Conjunto Moto-Bomba do tipo su</v>
          </cell>
          <cell r="C284" t="str">
            <v>un</v>
          </cell>
          <cell r="D284">
            <v>0</v>
          </cell>
        </row>
        <row r="285">
          <cell r="A285">
            <v>2000174</v>
          </cell>
          <cell r="B285" t="str">
            <v>Fornecimento e instalacao de Conjunto Moto-Bomba do tipo su</v>
          </cell>
          <cell r="C285" t="str">
            <v>un</v>
          </cell>
          <cell r="D285">
            <v>0</v>
          </cell>
        </row>
        <row r="286">
          <cell r="A286">
            <v>2000175</v>
          </cell>
          <cell r="B286" t="str">
            <v>Fornecimento e instalacao de Conjunto Moto-Bomba do tipo su</v>
          </cell>
          <cell r="C286" t="str">
            <v>un</v>
          </cell>
          <cell r="D286">
            <v>0</v>
          </cell>
        </row>
        <row r="287">
          <cell r="A287">
            <v>2000176</v>
          </cell>
          <cell r="B287" t="str">
            <v>Fornecimento e instalacao de Conjunto Moto-Bomba do tipo su</v>
          </cell>
          <cell r="C287" t="str">
            <v>un</v>
          </cell>
          <cell r="D287">
            <v>0</v>
          </cell>
        </row>
        <row r="288">
          <cell r="A288">
            <v>2000177</v>
          </cell>
          <cell r="B288" t="str">
            <v>Fornecimento e instalacao de Conjunto Moto-Bomba do tipo su</v>
          </cell>
          <cell r="C288" t="str">
            <v>un</v>
          </cell>
          <cell r="D288">
            <v>0</v>
          </cell>
        </row>
        <row r="289">
          <cell r="A289">
            <v>2000178</v>
          </cell>
          <cell r="B289" t="str">
            <v>Assentamento de tubul. FoFo, c/junta elastica, Diam.de 500m</v>
          </cell>
          <cell r="C289" t="str">
            <v>m</v>
          </cell>
          <cell r="D289">
            <v>19.87</v>
          </cell>
        </row>
        <row r="290">
          <cell r="A290">
            <v>2000179</v>
          </cell>
          <cell r="B290" t="str">
            <v>Fornecimento e instalacao de Conjunto Moto-Bomba do tipo su</v>
          </cell>
          <cell r="C290" t="str">
            <v>un</v>
          </cell>
          <cell r="D290">
            <v>0</v>
          </cell>
        </row>
        <row r="291">
          <cell r="A291">
            <v>2000180</v>
          </cell>
          <cell r="B291" t="str">
            <v>Fornecimento e instalacao de Conjunto Moto-Bomba do tipo su</v>
          </cell>
          <cell r="C291" t="str">
            <v>un</v>
          </cell>
          <cell r="D291">
            <v>0</v>
          </cell>
        </row>
        <row r="292">
          <cell r="A292">
            <v>2000181</v>
          </cell>
          <cell r="B292" t="str">
            <v>Fornecimento e instalacao de Conjunto Moto-Bomba do tipo su</v>
          </cell>
          <cell r="C292" t="str">
            <v>un</v>
          </cell>
          <cell r="D292">
            <v>0</v>
          </cell>
        </row>
        <row r="293">
          <cell r="A293">
            <v>2000182</v>
          </cell>
          <cell r="B293" t="str">
            <v>Fornecimento e instalacao de Conjunto Moto-Bomba do tipo su</v>
          </cell>
          <cell r="C293" t="str">
            <v>un</v>
          </cell>
          <cell r="D293">
            <v>0</v>
          </cell>
        </row>
        <row r="294">
          <cell r="A294">
            <v>2000183</v>
          </cell>
          <cell r="B294" t="str">
            <v>Fornecimento e instalacao de Conjunto Moto-Bomba do tipo su</v>
          </cell>
          <cell r="C294" t="str">
            <v>un</v>
          </cell>
          <cell r="D294">
            <v>0</v>
          </cell>
        </row>
        <row r="295">
          <cell r="A295">
            <v>2000184</v>
          </cell>
          <cell r="B295" t="str">
            <v>Fornecimento e instalacao de Conjunto Moto-Bomba do tipo su</v>
          </cell>
          <cell r="C295" t="str">
            <v>un</v>
          </cell>
          <cell r="D295">
            <v>0</v>
          </cell>
        </row>
        <row r="296">
          <cell r="A296">
            <v>2000185</v>
          </cell>
          <cell r="B296" t="str">
            <v>Fornecimento e instalacao de Conjunto Moto-Bomba do tipo su</v>
          </cell>
          <cell r="C296" t="str">
            <v>un</v>
          </cell>
          <cell r="D296">
            <v>0</v>
          </cell>
        </row>
        <row r="297">
          <cell r="A297">
            <v>2000186</v>
          </cell>
          <cell r="B297" t="str">
            <v>Fornecimento e instalacao de Conjunto Moto-Bomba do tipo su</v>
          </cell>
          <cell r="C297" t="str">
            <v>un</v>
          </cell>
          <cell r="D297">
            <v>0</v>
          </cell>
        </row>
        <row r="298">
          <cell r="A298">
            <v>2000187</v>
          </cell>
          <cell r="B298" t="str">
            <v>Fornecimento e instalacao de Conjunto Moto-Bomba do tipo su</v>
          </cell>
          <cell r="C298" t="str">
            <v>un</v>
          </cell>
          <cell r="D298">
            <v>0</v>
          </cell>
        </row>
        <row r="299">
          <cell r="A299">
            <v>2000188</v>
          </cell>
          <cell r="B299" t="str">
            <v>Fornecimento e instalacao de Conjunto Moto-Bomba do tipo su</v>
          </cell>
          <cell r="C299" t="str">
            <v>un</v>
          </cell>
          <cell r="D299">
            <v>0</v>
          </cell>
        </row>
        <row r="300">
          <cell r="A300">
            <v>2000189</v>
          </cell>
          <cell r="B300" t="str">
            <v>Fornecimento e instalacao de Conjunto Moto-Bomba do tipo su</v>
          </cell>
          <cell r="C300" t="str">
            <v>un</v>
          </cell>
          <cell r="D300">
            <v>0</v>
          </cell>
        </row>
        <row r="301">
          <cell r="A301">
            <v>2000190</v>
          </cell>
          <cell r="B301" t="str">
            <v>Fornecimento e instalacao de Conjunto Moto-Bomba do tipo su</v>
          </cell>
          <cell r="C301" t="str">
            <v>un</v>
          </cell>
          <cell r="D301">
            <v>0</v>
          </cell>
        </row>
        <row r="302">
          <cell r="A302">
            <v>2000191</v>
          </cell>
          <cell r="B302" t="str">
            <v>Fornecimento e instalacao de Conjunto Moto-Bomba do tipo su</v>
          </cell>
          <cell r="C302" t="str">
            <v>un</v>
          </cell>
          <cell r="D302">
            <v>0</v>
          </cell>
        </row>
        <row r="303">
          <cell r="A303">
            <v>2000192</v>
          </cell>
          <cell r="B303" t="str">
            <v>Fornecimento e instalacao de Conjunto Moto-Bomba do tipo su</v>
          </cell>
          <cell r="C303" t="str">
            <v>un</v>
          </cell>
          <cell r="D303">
            <v>0</v>
          </cell>
        </row>
        <row r="304">
          <cell r="A304">
            <v>2000193</v>
          </cell>
          <cell r="B304" t="str">
            <v>Fornecimento e instalacao de Conjunto Moto-Bomba do tipo su</v>
          </cell>
          <cell r="C304" t="str">
            <v>un</v>
          </cell>
          <cell r="D304">
            <v>0</v>
          </cell>
        </row>
        <row r="305">
          <cell r="A305">
            <v>2000194</v>
          </cell>
          <cell r="B305" t="str">
            <v>Fornecimento e instalacao de Conjunto Moto-Bomba do tipo su</v>
          </cell>
          <cell r="C305" t="str">
            <v>un</v>
          </cell>
          <cell r="D305">
            <v>0</v>
          </cell>
        </row>
        <row r="306">
          <cell r="A306">
            <v>2000195</v>
          </cell>
          <cell r="B306" t="str">
            <v>Fornecimento e instalacao de Conjunto Moto-Bomba do tipo su</v>
          </cell>
          <cell r="C306" t="str">
            <v>un</v>
          </cell>
          <cell r="D306">
            <v>0</v>
          </cell>
        </row>
        <row r="307">
          <cell r="A307">
            <v>2000196</v>
          </cell>
          <cell r="B307" t="str">
            <v>Fornecimento e instalacao de Conjunto Moto-Bomba do tipo su</v>
          </cell>
          <cell r="C307" t="str">
            <v>un</v>
          </cell>
          <cell r="D307">
            <v>0</v>
          </cell>
        </row>
        <row r="308">
          <cell r="A308">
            <v>2000197</v>
          </cell>
          <cell r="B308" t="str">
            <v>Fornecimento e instalacao de Conjunto Moto-Bomba do tipo su</v>
          </cell>
          <cell r="C308" t="str">
            <v>un</v>
          </cell>
          <cell r="D308">
            <v>0</v>
          </cell>
        </row>
        <row r="309">
          <cell r="A309">
            <v>2000198</v>
          </cell>
          <cell r="B309" t="str">
            <v>Fornecimento e instalacao de Conjunto Moto-Bomba do tipo su</v>
          </cell>
          <cell r="C309" t="str">
            <v>un</v>
          </cell>
          <cell r="D309">
            <v>0</v>
          </cell>
        </row>
        <row r="310">
          <cell r="A310">
            <v>2000199</v>
          </cell>
          <cell r="B310" t="str">
            <v>Fornecimento e instalacao de Conjunto Moto-Bomba do tipo su</v>
          </cell>
          <cell r="C310" t="str">
            <v>un</v>
          </cell>
          <cell r="D310">
            <v>0</v>
          </cell>
        </row>
        <row r="311">
          <cell r="A311">
            <v>2000200</v>
          </cell>
          <cell r="B311" t="str">
            <v>Fornecimento e instalacao de Conjunto Moto-Bomba do tipo su</v>
          </cell>
          <cell r="C311" t="str">
            <v>un</v>
          </cell>
          <cell r="D311">
            <v>0</v>
          </cell>
        </row>
        <row r="312">
          <cell r="A312">
            <v>2000201</v>
          </cell>
          <cell r="B312" t="str">
            <v>Fornecimento e instalacao de Conjunto Moto-Bomba do tipo su</v>
          </cell>
          <cell r="C312" t="str">
            <v>un</v>
          </cell>
          <cell r="D312">
            <v>0</v>
          </cell>
        </row>
        <row r="313">
          <cell r="A313">
            <v>2000202</v>
          </cell>
          <cell r="B313" t="str">
            <v>Fornecimento e instalacao de Conjunto Moto-Bomba do tipo su</v>
          </cell>
          <cell r="C313" t="str">
            <v>un</v>
          </cell>
          <cell r="D313">
            <v>0</v>
          </cell>
        </row>
        <row r="314">
          <cell r="A314">
            <v>2000203</v>
          </cell>
          <cell r="B314" t="str">
            <v>Fornecimento e instalacao de Conjunto Moto-Bomba do tipo su</v>
          </cell>
          <cell r="C314" t="str">
            <v>un</v>
          </cell>
          <cell r="D314">
            <v>0</v>
          </cell>
        </row>
        <row r="315">
          <cell r="A315">
            <v>2000204</v>
          </cell>
          <cell r="B315" t="str">
            <v>Fornecimento e instalacao de Conjunto Moto-Bomba do tipo su</v>
          </cell>
          <cell r="C315" t="str">
            <v>un</v>
          </cell>
          <cell r="D315">
            <v>0</v>
          </cell>
        </row>
        <row r="316">
          <cell r="A316">
            <v>2000205</v>
          </cell>
          <cell r="B316" t="str">
            <v>Fornecimento e instalacao de Conjunto Moto-Bomba do tipo su</v>
          </cell>
          <cell r="C316" t="str">
            <v>un</v>
          </cell>
          <cell r="D316">
            <v>0</v>
          </cell>
        </row>
        <row r="317">
          <cell r="A317">
            <v>2000206</v>
          </cell>
          <cell r="B317" t="str">
            <v>Fornecimento e instalacao de Conjunto Moto-Bomba do tipo su</v>
          </cell>
          <cell r="C317" t="str">
            <v>un</v>
          </cell>
          <cell r="D317">
            <v>0</v>
          </cell>
        </row>
        <row r="318">
          <cell r="A318">
            <v>2000207</v>
          </cell>
          <cell r="B318" t="str">
            <v>Fornecimento e instalacao de Conjunto Moto-Bomba do tipo su</v>
          </cell>
          <cell r="C318" t="str">
            <v>un</v>
          </cell>
          <cell r="D318">
            <v>0</v>
          </cell>
        </row>
        <row r="319">
          <cell r="A319">
            <v>2000208</v>
          </cell>
          <cell r="B319" t="str">
            <v>Fornecimento e instalacao de Conjunto Moto-Bomba do tipo su</v>
          </cell>
          <cell r="C319" t="str">
            <v>un</v>
          </cell>
          <cell r="D319">
            <v>0</v>
          </cell>
        </row>
        <row r="320">
          <cell r="A320">
            <v>2000209</v>
          </cell>
          <cell r="B320" t="str">
            <v>Fornecimento e instalacao de Conjunto Moto-Bomba do tipo su</v>
          </cell>
          <cell r="C320" t="str">
            <v>un</v>
          </cell>
          <cell r="D320">
            <v>0</v>
          </cell>
        </row>
        <row r="321">
          <cell r="A321">
            <v>2000210</v>
          </cell>
          <cell r="B321" t="str">
            <v>Fornecimento e instalacao de Conjunto Moto-Bomba do tipo su</v>
          </cell>
          <cell r="C321" t="str">
            <v>un</v>
          </cell>
          <cell r="D321">
            <v>0</v>
          </cell>
        </row>
        <row r="322">
          <cell r="A322">
            <v>2000211</v>
          </cell>
          <cell r="B322" t="str">
            <v>BARRACAO PARA ESCRITORIO DE OBRA - 2A. PARTE</v>
          </cell>
          <cell r="C322" t="str">
            <v>M2</v>
          </cell>
          <cell r="D322">
            <v>80.7</v>
          </cell>
        </row>
        <row r="323">
          <cell r="A323">
            <v>2000212</v>
          </cell>
          <cell r="B323" t="str">
            <v>Assentamento de tubul. PVC c/junta elastica, p/esgoto, diam</v>
          </cell>
          <cell r="C323" t="str">
            <v>m</v>
          </cell>
          <cell r="D323">
            <v>4.9000000000000004</v>
          </cell>
        </row>
        <row r="324">
          <cell r="A324">
            <v>2000213</v>
          </cell>
          <cell r="B324" t="str">
            <v>Assentamento de tubul. PVC c/junta elastica, p/esgoto, diam</v>
          </cell>
          <cell r="C324" t="str">
            <v>m</v>
          </cell>
          <cell r="D324">
            <v>5.82</v>
          </cell>
        </row>
        <row r="325">
          <cell r="A325">
            <v>2000214</v>
          </cell>
          <cell r="B325" t="str">
            <v>CAIXA DAGUA 310L EM FIBRA INSTALADA</v>
          </cell>
          <cell r="C325" t="str">
            <v>UN</v>
          </cell>
          <cell r="D325">
            <v>326</v>
          </cell>
        </row>
        <row r="326">
          <cell r="A326">
            <v>2000215</v>
          </cell>
          <cell r="B326" t="str">
            <v>Preparo manual de ter., compreend. acerto, raspagem eventua</v>
          </cell>
          <cell r="C326" t="str">
            <v>m2</v>
          </cell>
          <cell r="D326">
            <v>2.74</v>
          </cell>
        </row>
        <row r="327">
          <cell r="A327">
            <v>2000217</v>
          </cell>
          <cell r="B327" t="str">
            <v>CERCA C/ 8 FIOS DE ARAME FARPADO E ESTACAS DE CONCRETO</v>
          </cell>
          <cell r="C327" t="str">
            <v>M</v>
          </cell>
          <cell r="D327">
            <v>33.57</v>
          </cell>
        </row>
        <row r="328">
          <cell r="A328">
            <v>2000218</v>
          </cell>
          <cell r="B328" t="str">
            <v>COBERTA EM TELHA DE FIBROCIMENTO CANALETA 49 SOBRE MADEIRA</v>
          </cell>
          <cell r="C328" t="str">
            <v>M2</v>
          </cell>
          <cell r="D328">
            <v>280.37</v>
          </cell>
        </row>
        <row r="329">
          <cell r="A329">
            <v>2000219</v>
          </cell>
          <cell r="B329" t="str">
            <v>COBOGO VENEZIANO DE 50x50CM</v>
          </cell>
          <cell r="C329" t="str">
            <v>M2</v>
          </cell>
          <cell r="D329">
            <v>28.51</v>
          </cell>
        </row>
        <row r="330">
          <cell r="A330">
            <v>2000220</v>
          </cell>
          <cell r="B330" t="str">
            <v>Aterro em mat. de 1a.cat., espalhado p/trator, em camadas d</v>
          </cell>
          <cell r="C330" t="str">
            <v>m3</v>
          </cell>
          <cell r="D330">
            <v>10.11</v>
          </cell>
        </row>
        <row r="331">
          <cell r="A331">
            <v>2000221</v>
          </cell>
          <cell r="B331" t="str">
            <v>DEMOLICAO DE ALVENARIA DE 1/2 VEZ</v>
          </cell>
          <cell r="C331" t="str">
            <v>M3</v>
          </cell>
          <cell r="D331">
            <v>18.28</v>
          </cell>
        </row>
        <row r="332">
          <cell r="A332">
            <v>2000222</v>
          </cell>
          <cell r="B332" t="str">
            <v>DEMOLICAO DE CONCRETO SIMPLES</v>
          </cell>
          <cell r="C332" t="str">
            <v>M3</v>
          </cell>
          <cell r="D332">
            <v>59.41</v>
          </cell>
        </row>
        <row r="333">
          <cell r="A333">
            <v>2000223</v>
          </cell>
          <cell r="B333" t="str">
            <v>ESCAVACAO DE VALA A FRIO EM MATERIAL DE 2a. CATEGORIA ATE 1</v>
          </cell>
          <cell r="C333" t="str">
            <v>M3</v>
          </cell>
          <cell r="D333">
            <v>19.55</v>
          </cell>
        </row>
        <row r="334">
          <cell r="A334">
            <v>2000225</v>
          </cell>
          <cell r="B334" t="str">
            <v>Escavacao mecanica c/trator de lamina, potencia 200cv, em m</v>
          </cell>
          <cell r="C334" t="str">
            <v>m3</v>
          </cell>
          <cell r="D334">
            <v>3.16</v>
          </cell>
        </row>
        <row r="335">
          <cell r="A335">
            <v>2000231</v>
          </cell>
          <cell r="B335" t="str">
            <v>Assentamento de tubul. PVC c/junta elastica, p/esgoto, diam</v>
          </cell>
          <cell r="C335" t="str">
            <v>m</v>
          </cell>
          <cell r="D335">
            <v>3.42</v>
          </cell>
        </row>
        <row r="336">
          <cell r="A336">
            <v>2000232</v>
          </cell>
          <cell r="B336" t="str">
            <v>CARGA E DESCARGA DE TUBOS DE PVC RIGIDO E PVC DEFOFO DN 350</v>
          </cell>
          <cell r="C336" t="str">
            <v>m</v>
          </cell>
          <cell r="D336">
            <v>0.92</v>
          </cell>
        </row>
        <row r="337">
          <cell r="A337">
            <v>2000233</v>
          </cell>
          <cell r="B337" t="str">
            <v>Assentamento de tubul. PVC c/junta elastica, p/esgoto, diam</v>
          </cell>
          <cell r="C337" t="str">
            <v>m</v>
          </cell>
          <cell r="D337">
            <v>4.4400000000000004</v>
          </cell>
        </row>
        <row r="338">
          <cell r="A338">
            <v>2000234</v>
          </cell>
          <cell r="B338" t="str">
            <v>CARGA E DESCARGA DE TUBOS DE PVC RIGIDO E PVC DEFOFO DN 400</v>
          </cell>
          <cell r="C338" t="str">
            <v>m</v>
          </cell>
          <cell r="D338">
            <v>1.05</v>
          </cell>
        </row>
        <row r="339">
          <cell r="A339">
            <v>2000235</v>
          </cell>
          <cell r="B339" t="str">
            <v>Revestimento com gramineas para os taludes externos.</v>
          </cell>
          <cell r="C339" t="str">
            <v>M2</v>
          </cell>
          <cell r="D339">
            <v>15.35</v>
          </cell>
        </row>
        <row r="340">
          <cell r="A340">
            <v>2000236</v>
          </cell>
          <cell r="B340" t="str">
            <v>CARGA E DESCARGA DE TUBOS DE PVC RIGIDO E PVC DEFOFO DN 150</v>
          </cell>
          <cell r="C340" t="str">
            <v>m</v>
          </cell>
          <cell r="D340">
            <v>1.65</v>
          </cell>
        </row>
        <row r="341">
          <cell r="A341">
            <v>2000237</v>
          </cell>
          <cell r="B341" t="str">
            <v>CARGA E DESCARGA DE TUBOS DE PVC RIGIDO E PVC DEFOFO DN 250</v>
          </cell>
          <cell r="C341" t="str">
            <v>m</v>
          </cell>
          <cell r="D341">
            <v>2.89</v>
          </cell>
        </row>
        <row r="342">
          <cell r="A342">
            <v>2000238</v>
          </cell>
          <cell r="B342" t="str">
            <v>Assentamento de tubul. FoFo, c/junta elastica, Diam.de 350m</v>
          </cell>
          <cell r="C342" t="str">
            <v>m</v>
          </cell>
          <cell r="D342">
            <v>9.8800000000000008</v>
          </cell>
        </row>
        <row r="343">
          <cell r="A343">
            <v>2000239</v>
          </cell>
          <cell r="B343" t="str">
            <v>CARGA E DESCARGA DE TUBOS DE PVC RIGIDO E PVC DEFOFO DN 350</v>
          </cell>
          <cell r="C343" t="str">
            <v>m</v>
          </cell>
          <cell r="D343">
            <v>3.86</v>
          </cell>
        </row>
        <row r="344">
          <cell r="A344">
            <v>2000240</v>
          </cell>
          <cell r="B344" t="str">
            <v>Tubo de FoFo ductil, classe K-7, c/junta elastica, Diam. de</v>
          </cell>
          <cell r="C344" t="str">
            <v>m</v>
          </cell>
          <cell r="D344">
            <v>1.07</v>
          </cell>
        </row>
        <row r="345">
          <cell r="A345">
            <v>2000241</v>
          </cell>
          <cell r="B345" t="str">
            <v>CARGA E DESCARGA DE TUBOS DE PVC RIGIDO E PVC DEFOFO DN 400</v>
          </cell>
          <cell r="C345" t="str">
            <v>m</v>
          </cell>
          <cell r="D345">
            <v>4.13</v>
          </cell>
        </row>
        <row r="346">
          <cell r="A346">
            <v>2000242</v>
          </cell>
          <cell r="B346" t="str">
            <v>BARRACAO PARA ESCRITORIO DE OBRA - 3A. PARTE</v>
          </cell>
          <cell r="C346" t="str">
            <v>UN</v>
          </cell>
          <cell r="D346">
            <v>9.2200000000000006</v>
          </cell>
        </row>
        <row r="347">
          <cell r="A347">
            <v>2000243</v>
          </cell>
          <cell r="B347" t="str">
            <v>FORNECIMENTO E ASSENTAMENTO DE CURVA 11o EM FOFO DUCTIL, C/</v>
          </cell>
          <cell r="C347" t="str">
            <v>PC</v>
          </cell>
          <cell r="D347">
            <v>770.39</v>
          </cell>
        </row>
        <row r="348">
          <cell r="A348">
            <v>2000244</v>
          </cell>
          <cell r="B348" t="str">
            <v>ASSENTAMENTO DE CONEXOES EM FERRO FUNDIDO, JUNTA ELASTICA,</v>
          </cell>
          <cell r="C348" t="str">
            <v>PC</v>
          </cell>
          <cell r="D348">
            <v>10.09</v>
          </cell>
        </row>
        <row r="349">
          <cell r="A349">
            <v>2000245</v>
          </cell>
          <cell r="B349" t="str">
            <v>Tubo de FoFo ductil, classe K-7, c/junta elastica, Diam. de</v>
          </cell>
          <cell r="C349" t="str">
            <v>m</v>
          </cell>
          <cell r="D349">
            <v>1.24</v>
          </cell>
        </row>
        <row r="350">
          <cell r="A350">
            <v>2000246</v>
          </cell>
          <cell r="B350" t="str">
            <v>FORNECIMENTO E ASSENTAMENTO DE CURVA 45o EM FOFO JE DN 300M</v>
          </cell>
          <cell r="C350" t="str">
            <v>PC</v>
          </cell>
          <cell r="D350">
            <v>368.69</v>
          </cell>
        </row>
        <row r="351">
          <cell r="A351">
            <v>2000247</v>
          </cell>
          <cell r="B351" t="str">
            <v>ASSENTAMENTO DE CONEXOES EM FERRO FUNDIDO, JUNTA ELASTICA,</v>
          </cell>
          <cell r="C351" t="str">
            <v>PC</v>
          </cell>
          <cell r="D351">
            <v>9.2899999999999991</v>
          </cell>
        </row>
        <row r="352">
          <cell r="A352">
            <v>2000248</v>
          </cell>
          <cell r="B352" t="str">
            <v>FORNECIMENTO E ASSENTAMENTO DE CURVA 45o EM FOFO DUCTIL, C/</v>
          </cell>
          <cell r="C352" t="str">
            <v>PC</v>
          </cell>
          <cell r="D352">
            <v>780.39</v>
          </cell>
        </row>
        <row r="353">
          <cell r="A353">
            <v>2000249</v>
          </cell>
          <cell r="B353" t="str">
            <v>FORNECIMENTO E ASSENTAMENTO DE CURVA 90o EM FOFO DUCTIL, C/</v>
          </cell>
          <cell r="C353" t="str">
            <v>PC</v>
          </cell>
          <cell r="D353">
            <v>725.55</v>
          </cell>
        </row>
        <row r="354">
          <cell r="A354">
            <v>2000250</v>
          </cell>
          <cell r="B354" t="str">
            <v>Assentamento de tubul. FoFo, c/junta elastica, Diam.de 600m</v>
          </cell>
          <cell r="C354" t="str">
            <v>m</v>
          </cell>
          <cell r="D354">
            <v>24.14</v>
          </cell>
        </row>
        <row r="355">
          <cell r="A355">
            <v>2000251</v>
          </cell>
          <cell r="B355" t="str">
            <v>TERMINAL DE LIMPEZA (TL) DIAM. 150MM</v>
          </cell>
          <cell r="C355" t="str">
            <v>UN</v>
          </cell>
          <cell r="D355">
            <v>189.82</v>
          </cell>
        </row>
        <row r="356">
          <cell r="A356">
            <v>2000254</v>
          </cell>
          <cell r="B356" t="str">
            <v>Tubo de concreto armado, Classe A-2, p/esgoto, Diam. de 600</v>
          </cell>
          <cell r="C356" t="str">
            <v>m</v>
          </cell>
          <cell r="D356">
            <v>91.34</v>
          </cell>
        </row>
        <row r="357">
          <cell r="A357">
            <v>2000255</v>
          </cell>
          <cell r="B357" t="str">
            <v>Assentamento de tubul. FoFo, c/junta elastica, Diam.de 700m</v>
          </cell>
          <cell r="C357" t="str">
            <v>m</v>
          </cell>
          <cell r="D357">
            <v>28.36</v>
          </cell>
        </row>
        <row r="358">
          <cell r="A358">
            <v>2000256</v>
          </cell>
          <cell r="B358" t="str">
            <v>Escavacao em solo de 3a. categoria</v>
          </cell>
          <cell r="C358" t="str">
            <v>m3</v>
          </cell>
          <cell r="D358">
            <v>32.78</v>
          </cell>
        </row>
        <row r="359">
          <cell r="A359">
            <v>2000257</v>
          </cell>
          <cell r="B359" t="str">
            <v>Escavacao a ceu aberto, em mat. de 2a. cat.</v>
          </cell>
          <cell r="C359" t="str">
            <v>m3</v>
          </cell>
          <cell r="D359">
            <v>9.82</v>
          </cell>
        </row>
        <row r="360">
          <cell r="A360">
            <v>2000258</v>
          </cell>
          <cell r="B360" t="str">
            <v>Escavacao a ceu aberto, em mat. de 3a. cat.</v>
          </cell>
          <cell r="C360" t="str">
            <v>m3</v>
          </cell>
          <cell r="D360">
            <v>67.41</v>
          </cell>
        </row>
        <row r="361">
          <cell r="A361">
            <v>2000259</v>
          </cell>
          <cell r="B361" t="str">
            <v>Escavacao de vala em material de 3a. categoria entre 1,50m</v>
          </cell>
          <cell r="C361" t="str">
            <v>m3</v>
          </cell>
          <cell r="D361">
            <v>40.6</v>
          </cell>
        </row>
        <row r="362">
          <cell r="A362">
            <v>2000260</v>
          </cell>
          <cell r="B362" t="str">
            <v>Escavacao de vala em material de 3a. categoria ate 1,50m.</v>
          </cell>
          <cell r="C362" t="str">
            <v>m3</v>
          </cell>
          <cell r="D362">
            <v>126.16</v>
          </cell>
        </row>
        <row r="363">
          <cell r="A363">
            <v>2000261</v>
          </cell>
          <cell r="B363" t="str">
            <v>Travessia de rodovia</v>
          </cell>
          <cell r="C363" t="str">
            <v>m</v>
          </cell>
          <cell r="D363">
            <v>0</v>
          </cell>
        </row>
        <row r="364">
          <cell r="A364">
            <v>2000262</v>
          </cell>
          <cell r="B364" t="str">
            <v>Travessia de ferrovia</v>
          </cell>
          <cell r="C364" t="str">
            <v>m</v>
          </cell>
          <cell r="D364">
            <v>0</v>
          </cell>
        </row>
        <row r="365">
          <cell r="A365">
            <v>2000263</v>
          </cell>
          <cell r="B365" t="str">
            <v>Caixa de passeio para ligacao predial.</v>
          </cell>
          <cell r="C365" t="str">
            <v>un</v>
          </cell>
          <cell r="D365">
            <v>45.8</v>
          </cell>
        </row>
        <row r="366">
          <cell r="A366">
            <v>2000264</v>
          </cell>
          <cell r="B366" t="str">
            <v>Revestimento interno das lagoas com manta de polietileno</v>
          </cell>
          <cell r="C366" t="str">
            <v>m2</v>
          </cell>
          <cell r="D366">
            <v>1.39</v>
          </cell>
        </row>
        <row r="367">
          <cell r="A367">
            <v>2000265</v>
          </cell>
          <cell r="B367" t="str">
            <v>Revestimento primario para bermas e area de circulacao</v>
          </cell>
          <cell r="C367" t="str">
            <v>m3</v>
          </cell>
          <cell r="D367">
            <v>44.54</v>
          </cell>
        </row>
        <row r="368">
          <cell r="A368">
            <v>2000266</v>
          </cell>
          <cell r="B368" t="str">
            <v>Fossa septica e filtro anaerobico</v>
          </cell>
          <cell r="C368" t="str">
            <v>vb</v>
          </cell>
          <cell r="D368">
            <v>123418.7</v>
          </cell>
        </row>
        <row r="369">
          <cell r="A369">
            <v>2000267</v>
          </cell>
          <cell r="B369" t="str">
            <v>Tubo de concreto armado, Classe A-2, p/esgoto, Diam. de 800</v>
          </cell>
          <cell r="C369" t="str">
            <v>m</v>
          </cell>
          <cell r="D369">
            <v>206.12</v>
          </cell>
        </row>
        <row r="370">
          <cell r="A370">
            <v>2000268</v>
          </cell>
          <cell r="B370" t="str">
            <v>Tubo de FoFo ductil, classe K-7, c/junta elastica, Diam. de</v>
          </cell>
          <cell r="C370" t="str">
            <v>m</v>
          </cell>
          <cell r="D370">
            <v>350.9</v>
          </cell>
        </row>
        <row r="371">
          <cell r="A371">
            <v>2000269</v>
          </cell>
          <cell r="B371" t="str">
            <v>CARGA E DESCARGA DE TUBOS DE PVC RIGIDO E PVC DEFOFO DN 300</v>
          </cell>
          <cell r="C371" t="str">
            <v>m</v>
          </cell>
          <cell r="D371">
            <v>0.79</v>
          </cell>
        </row>
        <row r="372">
          <cell r="A372">
            <v>2000270</v>
          </cell>
          <cell r="B372" t="str">
            <v>Tubo de Inspecao e Limpeza (TIL) em PVC linha de Esgotament</v>
          </cell>
          <cell r="C372" t="str">
            <v>un</v>
          </cell>
          <cell r="D372">
            <v>204.54</v>
          </cell>
        </row>
        <row r="373">
          <cell r="A373">
            <v>2000271</v>
          </cell>
          <cell r="B373" t="str">
            <v>Tubo de Inspecao e Limpeza (TIL) em PVC linha de Esgotament</v>
          </cell>
          <cell r="C373" t="str">
            <v>un</v>
          </cell>
          <cell r="D373">
            <v>281.73</v>
          </cell>
        </row>
        <row r="374">
          <cell r="A374">
            <v>2000272</v>
          </cell>
          <cell r="B374" t="str">
            <v>Tubo de Inspecao e Limpeza (TIL) em PVC linha de Esgotament</v>
          </cell>
          <cell r="C374" t="str">
            <v>un</v>
          </cell>
          <cell r="D374">
            <v>355.36</v>
          </cell>
        </row>
        <row r="375">
          <cell r="A375">
            <v>2000273</v>
          </cell>
          <cell r="B375" t="str">
            <v>Tubo de Inspecao e Limpeza (TIL) em PVC linha de Esgotament</v>
          </cell>
          <cell r="C375" t="str">
            <v>un</v>
          </cell>
          <cell r="D375">
            <v>427.39</v>
          </cell>
        </row>
        <row r="376">
          <cell r="A376">
            <v>2000274</v>
          </cell>
          <cell r="B376" t="str">
            <v>Poco de visita em aneis de concreto pre-mold., p/esgoto san</v>
          </cell>
          <cell r="C376" t="str">
            <v>un</v>
          </cell>
          <cell r="D376">
            <v>745.61</v>
          </cell>
        </row>
        <row r="377">
          <cell r="A377">
            <v>2000275</v>
          </cell>
          <cell r="B377" t="str">
            <v>Poco de visita em aneis de concreto pre-mold., p/esgoto san</v>
          </cell>
          <cell r="C377" t="str">
            <v>un</v>
          </cell>
          <cell r="D377">
            <v>624.6</v>
          </cell>
        </row>
        <row r="378">
          <cell r="A378">
            <v>2000280</v>
          </cell>
          <cell r="B378" t="str">
            <v>Terminal de Limpeza (TL) em PVC linha de Esgotamento Sanita</v>
          </cell>
          <cell r="C378" t="str">
            <v>un</v>
          </cell>
          <cell r="D378">
            <v>161.97999999999999</v>
          </cell>
        </row>
        <row r="379">
          <cell r="A379">
            <v>2000281</v>
          </cell>
          <cell r="B379" t="str">
            <v>Poco de visita em aneis de concreto pre-mold., p/esgoto san</v>
          </cell>
          <cell r="C379" t="str">
            <v>un</v>
          </cell>
          <cell r="D379">
            <v>363.48</v>
          </cell>
        </row>
        <row r="380">
          <cell r="A380">
            <v>2000282</v>
          </cell>
          <cell r="B380" t="str">
            <v>Poco de visita em aneis de concreto pre-mold., p/esgoto san</v>
          </cell>
          <cell r="C380" t="str">
            <v>un</v>
          </cell>
          <cell r="D380">
            <v>421.64</v>
          </cell>
        </row>
        <row r="381">
          <cell r="A381">
            <v>2000283</v>
          </cell>
          <cell r="B381" t="str">
            <v>Fornecimento e instalacao de Conjunto Moto-Bomba, Hm=4,00 m</v>
          </cell>
          <cell r="C381" t="str">
            <v>un</v>
          </cell>
          <cell r="D381">
            <v>5732.65</v>
          </cell>
        </row>
        <row r="382">
          <cell r="A382">
            <v>2000284</v>
          </cell>
          <cell r="B382" t="str">
            <v>Fornecimento e instalacao de Conjunto Moto-Bomba, Hm=13,10</v>
          </cell>
          <cell r="C382" t="str">
            <v>un</v>
          </cell>
          <cell r="D382">
            <v>10718.7</v>
          </cell>
        </row>
        <row r="383">
          <cell r="A383">
            <v>2000285</v>
          </cell>
          <cell r="B383" t="str">
            <v>Fornecimento e instalacao de Conjunto Moto-Bomba, Hm=9,30 m</v>
          </cell>
          <cell r="C383" t="str">
            <v>un</v>
          </cell>
          <cell r="D383">
            <v>10718.7</v>
          </cell>
        </row>
        <row r="384">
          <cell r="A384">
            <v>2000286</v>
          </cell>
          <cell r="B384" t="str">
            <v>Fornecimento e instalacao de Conjunto Moto-Bomba, Hm=8,00 m</v>
          </cell>
          <cell r="C384" t="str">
            <v>un</v>
          </cell>
          <cell r="D384">
            <v>8680.5</v>
          </cell>
        </row>
        <row r="385">
          <cell r="A385">
            <v>2000287</v>
          </cell>
          <cell r="B385" t="str">
            <v>Fornecimento e instalacao de Conjunto Moto-Bomba, Hm=3,30 m</v>
          </cell>
          <cell r="C385" t="str">
            <v>un</v>
          </cell>
          <cell r="D385">
            <v>8639.7000000000007</v>
          </cell>
        </row>
        <row r="386">
          <cell r="A386">
            <v>2000288</v>
          </cell>
          <cell r="B386" t="str">
            <v>Fornecimento e instalacao de Conjunto Moto-Bomba, Hm=19,80</v>
          </cell>
          <cell r="C386" t="str">
            <v>un</v>
          </cell>
          <cell r="D386">
            <v>16132.5</v>
          </cell>
        </row>
        <row r="387">
          <cell r="A387">
            <v>2000289</v>
          </cell>
          <cell r="B387" t="str">
            <v>Fornecimento e instalacao de Conjunto Moto-Bomba, Hm=7,90 m</v>
          </cell>
          <cell r="C387" t="str">
            <v>un</v>
          </cell>
          <cell r="D387">
            <v>17371.93</v>
          </cell>
        </row>
        <row r="388">
          <cell r="A388">
            <v>2000290</v>
          </cell>
          <cell r="B388" t="str">
            <v>Fornecimento e instalacao de Conjunto Moto-Bomba, Hm=4,00 m</v>
          </cell>
          <cell r="C388" t="str">
            <v>un</v>
          </cell>
          <cell r="D388">
            <v>8639.7000000000007</v>
          </cell>
        </row>
        <row r="389">
          <cell r="A389">
            <v>2000291</v>
          </cell>
          <cell r="B389" t="str">
            <v>Fornecimento e instalacao de Conjunto Moto-Bomba, Hm=7,50 m</v>
          </cell>
          <cell r="C389" t="str">
            <v>un</v>
          </cell>
          <cell r="D389">
            <v>8680.5</v>
          </cell>
        </row>
        <row r="390">
          <cell r="A390">
            <v>2000292</v>
          </cell>
          <cell r="B390" t="str">
            <v>Fornecimento e instalacao de Conjunto Moto-Bomba, Hm=4,30 m</v>
          </cell>
          <cell r="C390" t="str">
            <v>un</v>
          </cell>
          <cell r="D390">
            <v>8639.7000000000007</v>
          </cell>
        </row>
        <row r="391">
          <cell r="A391">
            <v>2000293</v>
          </cell>
          <cell r="B391" t="str">
            <v>Fornecimento e instalacao de Conjunto Moto-Bomba, Hm=4,10 m</v>
          </cell>
          <cell r="C391" t="str">
            <v>un</v>
          </cell>
          <cell r="D391">
            <v>5732.65</v>
          </cell>
        </row>
        <row r="392">
          <cell r="A392">
            <v>2000294</v>
          </cell>
          <cell r="B392" t="str">
            <v>Fornecimento e instalacao de Conjunto Moto-Bomba, Hm=4,80 m</v>
          </cell>
          <cell r="C392" t="str">
            <v>un</v>
          </cell>
          <cell r="D392">
            <v>8639.7000000000007</v>
          </cell>
        </row>
        <row r="393">
          <cell r="A393">
            <v>2000295</v>
          </cell>
          <cell r="B393" t="str">
            <v>Fornecimento e instalacao de Conjunto Moto-Bomba, Hm=5,30 m</v>
          </cell>
          <cell r="C393" t="str">
            <v>un</v>
          </cell>
          <cell r="D393">
            <v>5732.65</v>
          </cell>
        </row>
        <row r="394">
          <cell r="A394">
            <v>2000296</v>
          </cell>
          <cell r="B394" t="str">
            <v>Fornecimento e instalacao de Conjunto Moto-Bomba, Hm=3,30 m</v>
          </cell>
          <cell r="C394" t="str">
            <v>un</v>
          </cell>
          <cell r="D394">
            <v>5732.65</v>
          </cell>
        </row>
        <row r="395">
          <cell r="A395">
            <v>2000297</v>
          </cell>
          <cell r="B395" t="str">
            <v>Fornecimento e instalacao de Conjunto Moto-Bomba, Hm=5,00 m</v>
          </cell>
          <cell r="C395" t="str">
            <v>un</v>
          </cell>
          <cell r="D395">
            <v>8639.7000000000007</v>
          </cell>
        </row>
        <row r="396">
          <cell r="A396">
            <v>2000298</v>
          </cell>
          <cell r="B396" t="str">
            <v>Fornecimento e instalacao de Conjunto Moto-Bomba, Hm=6,60 m</v>
          </cell>
          <cell r="C396" t="str">
            <v>un</v>
          </cell>
          <cell r="D396">
            <v>8680.5</v>
          </cell>
        </row>
        <row r="397">
          <cell r="A397">
            <v>2000299</v>
          </cell>
          <cell r="B397" t="str">
            <v>Fornecimento e instalacao de Conjunto Moto-Bomba, Hm=4,40 m</v>
          </cell>
          <cell r="C397" t="str">
            <v>un</v>
          </cell>
          <cell r="D397">
            <v>8639.7000000000007</v>
          </cell>
        </row>
        <row r="398">
          <cell r="A398">
            <v>2000300</v>
          </cell>
          <cell r="B398" t="str">
            <v>Fornecimento e instalacao de Conjunto Moto-Bomba, Hm=6,70 m</v>
          </cell>
          <cell r="C398" t="str">
            <v>un</v>
          </cell>
          <cell r="D398">
            <v>5732.65</v>
          </cell>
        </row>
        <row r="399">
          <cell r="A399">
            <v>2000301</v>
          </cell>
          <cell r="B399" t="str">
            <v>Fornecimento e instalacao de Conjunto Moto-Bomba, Hm=5,80 m</v>
          </cell>
          <cell r="C399" t="str">
            <v>un</v>
          </cell>
          <cell r="D399">
            <v>5732.65</v>
          </cell>
        </row>
        <row r="400">
          <cell r="A400">
            <v>2000302</v>
          </cell>
          <cell r="B400" t="str">
            <v>Fornecimento e instalacao de Conjunto Moto-Bomba, Hm=4,96 m</v>
          </cell>
          <cell r="C400" t="str">
            <v>un</v>
          </cell>
          <cell r="D400">
            <v>5771.19</v>
          </cell>
        </row>
        <row r="401">
          <cell r="A401">
            <v>2000303</v>
          </cell>
          <cell r="B401" t="str">
            <v>Fornecimento e instalacao de Conjunto Moto-Bomba, Hm=5,70 m</v>
          </cell>
          <cell r="C401" t="str">
            <v>un</v>
          </cell>
          <cell r="D401">
            <v>8639.7000000000007</v>
          </cell>
        </row>
        <row r="402">
          <cell r="A402">
            <v>2000304</v>
          </cell>
          <cell r="B402" t="str">
            <v>Fornecimento e instalacao de Conjunto Moto-Bomba, Hm=21,67</v>
          </cell>
          <cell r="C402" t="str">
            <v>un</v>
          </cell>
          <cell r="D402">
            <v>16171.04</v>
          </cell>
        </row>
        <row r="403">
          <cell r="A403">
            <v>2000305</v>
          </cell>
          <cell r="B403" t="str">
            <v>Fornecimento e instalacao de Conjunto Moto-Bomba, Hm=14,93</v>
          </cell>
          <cell r="C403" t="str">
            <v>un</v>
          </cell>
          <cell r="D403">
            <v>10757.24</v>
          </cell>
        </row>
        <row r="404">
          <cell r="A404">
            <v>2000306</v>
          </cell>
          <cell r="B404" t="str">
            <v>Fornecimento e instalacao de Conjunto Moto-Bomba, Hm=13,04</v>
          </cell>
          <cell r="C404" t="str">
            <v>un</v>
          </cell>
          <cell r="D404">
            <v>10757.24</v>
          </cell>
        </row>
        <row r="405">
          <cell r="A405">
            <v>2000307</v>
          </cell>
          <cell r="B405" t="str">
            <v>Fornecimento e instalacao de Conjunto Moto-Bomba, Hm=5,10 m</v>
          </cell>
          <cell r="C405" t="str">
            <v>un</v>
          </cell>
          <cell r="D405">
            <v>8678.24</v>
          </cell>
        </row>
        <row r="406">
          <cell r="A406">
            <v>2000308</v>
          </cell>
          <cell r="B406" t="str">
            <v>Fornecimento e instalacao de Conjunto Moto-Bomba, Hm=13,33</v>
          </cell>
          <cell r="C406" t="str">
            <v>un</v>
          </cell>
          <cell r="D406">
            <v>15036.24</v>
          </cell>
        </row>
        <row r="407">
          <cell r="A407">
            <v>2000309</v>
          </cell>
          <cell r="B407" t="str">
            <v>Fornecimento e instalacao de Conjunto Moto-Bomba, Hm=28,39</v>
          </cell>
          <cell r="C407" t="str">
            <v>un</v>
          </cell>
          <cell r="D407">
            <v>48032.38</v>
          </cell>
        </row>
        <row r="408">
          <cell r="A408">
            <v>2000310</v>
          </cell>
          <cell r="B408" t="str">
            <v>Fornecimento e instalacao de Conjunto Moto-Bomba, Hm=15,51</v>
          </cell>
          <cell r="C408" t="str">
            <v>un</v>
          </cell>
          <cell r="D408">
            <v>7824.4</v>
          </cell>
        </row>
        <row r="409">
          <cell r="A409">
            <v>2000311</v>
          </cell>
          <cell r="B409" t="str">
            <v>Fornecimento e instalacao de Conjunto Moto-Bomba, Hm=11,08</v>
          </cell>
          <cell r="C409" t="str">
            <v>un</v>
          </cell>
          <cell r="D409">
            <v>10757.24</v>
          </cell>
        </row>
        <row r="410">
          <cell r="A410">
            <v>2000312</v>
          </cell>
          <cell r="B410" t="str">
            <v>Fornecimento e instalacao de Conjunto Moto-Bomba, Hm=8,25m</v>
          </cell>
          <cell r="C410" t="str">
            <v>un</v>
          </cell>
          <cell r="D410">
            <v>5732.65</v>
          </cell>
        </row>
        <row r="411">
          <cell r="A411">
            <v>2000313</v>
          </cell>
          <cell r="B411" t="str">
            <v>Fornecimento e instalacao de Conjunto Moto-Bomba, Hm=11,50m</v>
          </cell>
          <cell r="C411" t="str">
            <v>un</v>
          </cell>
          <cell r="D411">
            <v>2594.56</v>
          </cell>
        </row>
        <row r="412">
          <cell r="A412">
            <v>2000314</v>
          </cell>
          <cell r="B412" t="str">
            <v>Fornecimento e instalacao de Conjunto Moto-Bomba, Hm=6,08 m</v>
          </cell>
          <cell r="C412" t="str">
            <v>un</v>
          </cell>
          <cell r="D412">
            <v>8680.5</v>
          </cell>
        </row>
        <row r="413">
          <cell r="A413">
            <v>2000315</v>
          </cell>
          <cell r="B413" t="str">
            <v>Fornecimento e instalacao de Conjunto Moto-Bomba, Hm=5,40m</v>
          </cell>
          <cell r="C413" t="str">
            <v>un</v>
          </cell>
          <cell r="D413">
            <v>5732.65</v>
          </cell>
        </row>
        <row r="414">
          <cell r="A414">
            <v>2000316</v>
          </cell>
          <cell r="B414" t="str">
            <v>Fornecimento e instalacao de Conjunto Moto-Bomba, Hm=5,20 m</v>
          </cell>
          <cell r="C414" t="str">
            <v>un</v>
          </cell>
          <cell r="D414">
            <v>8678.24</v>
          </cell>
        </row>
        <row r="415">
          <cell r="A415">
            <v>2000317</v>
          </cell>
          <cell r="B415" t="str">
            <v>Fornecimento e instalacao de Conjunto Moto-Bomba, Hm=25,90</v>
          </cell>
          <cell r="C415" t="str">
            <v>un</v>
          </cell>
          <cell r="D415">
            <v>16171.04</v>
          </cell>
        </row>
        <row r="416">
          <cell r="A416">
            <v>2000318</v>
          </cell>
          <cell r="B416" t="str">
            <v>Fornecimento e instalacao de Conjunto Moto-Bomba do tipo su</v>
          </cell>
          <cell r="C416" t="str">
            <v>un</v>
          </cell>
          <cell r="D416">
            <v>2547.5</v>
          </cell>
        </row>
        <row r="417">
          <cell r="A417">
            <v>2000319</v>
          </cell>
          <cell r="B417" t="str">
            <v>Fornecimento e instalacao de Conjunto Moto-Bomba, Hm=7,50 m</v>
          </cell>
          <cell r="C417" t="str">
            <v>un</v>
          </cell>
          <cell r="D417">
            <v>8678.24</v>
          </cell>
        </row>
        <row r="418">
          <cell r="A418">
            <v>2000320</v>
          </cell>
          <cell r="B418" t="str">
            <v>Fornecimento e instalacao de Conjunto Moto-Bomba, Hm=4,00m</v>
          </cell>
          <cell r="C418" t="str">
            <v>un</v>
          </cell>
          <cell r="D418">
            <v>5732.65</v>
          </cell>
        </row>
        <row r="419">
          <cell r="A419">
            <v>2000321</v>
          </cell>
          <cell r="B419" t="str">
            <v>Fornecimento e instalacao de Conjunto Moto-Bomba, Hm=7,10 m</v>
          </cell>
          <cell r="C419" t="str">
            <v>un</v>
          </cell>
          <cell r="D419">
            <v>8680.5</v>
          </cell>
        </row>
        <row r="420">
          <cell r="A420">
            <v>2000322</v>
          </cell>
          <cell r="B420" t="str">
            <v>Fornecimento e instalacao de Conjunto Moto-Bomba, Hm=5,70 m</v>
          </cell>
          <cell r="C420" t="str">
            <v>un</v>
          </cell>
          <cell r="D420">
            <v>8639.7000000000007</v>
          </cell>
        </row>
        <row r="421">
          <cell r="A421">
            <v>2000323</v>
          </cell>
          <cell r="B421" t="str">
            <v>Fornecimento e instalacao de Conjunto Moto-Bomba, Hm=7,45 m</v>
          </cell>
          <cell r="C421" t="str">
            <v>un</v>
          </cell>
          <cell r="D421">
            <v>8680.5</v>
          </cell>
        </row>
        <row r="422">
          <cell r="A422">
            <v>2000324</v>
          </cell>
          <cell r="B422" t="str">
            <v>Fornecimento e instalacao de Conjunto Moto-Bomba, Hm=7,34m</v>
          </cell>
          <cell r="C422" t="str">
            <v>un</v>
          </cell>
          <cell r="D422">
            <v>5732.65</v>
          </cell>
        </row>
        <row r="423">
          <cell r="A423">
            <v>2000325</v>
          </cell>
          <cell r="B423" t="str">
            <v>Fornecimento e instalacao de Conjunto Moto-Bomba, Hm=20,04</v>
          </cell>
          <cell r="C423" t="str">
            <v>un</v>
          </cell>
          <cell r="D423">
            <v>16132.5</v>
          </cell>
        </row>
        <row r="424">
          <cell r="A424">
            <v>2000326</v>
          </cell>
          <cell r="B424" t="str">
            <v>Fornecimento e instalacao de Conjunto Moto-Bomba, Hm=6,20 m</v>
          </cell>
          <cell r="C424" t="str">
            <v>un</v>
          </cell>
          <cell r="D424">
            <v>11649.93</v>
          </cell>
        </row>
        <row r="425">
          <cell r="A425">
            <v>2000327</v>
          </cell>
          <cell r="B425" t="str">
            <v>Fornecimento e instalacao de Conjunto Moto-Bomba, Hm=6,33 m</v>
          </cell>
          <cell r="C425" t="str">
            <v>un</v>
          </cell>
          <cell r="D425">
            <v>11649.93</v>
          </cell>
        </row>
        <row r="426">
          <cell r="A426">
            <v>2000328</v>
          </cell>
          <cell r="B426" t="str">
            <v>Fornecimento e instalacao de Conjunto Moto-Bomba, Hm=26,96</v>
          </cell>
          <cell r="C426" t="str">
            <v>un</v>
          </cell>
          <cell r="D426">
            <v>16132.5</v>
          </cell>
        </row>
        <row r="427">
          <cell r="A427">
            <v>2000329</v>
          </cell>
          <cell r="B427" t="str">
            <v>Fornecimento e instalacao de Aerador Superficial com potenc</v>
          </cell>
          <cell r="C427" t="str">
            <v>un</v>
          </cell>
          <cell r="D427">
            <v>12775</v>
          </cell>
        </row>
        <row r="428">
          <cell r="A428">
            <v>2000330</v>
          </cell>
          <cell r="B428" t="str">
            <v>Fornecimento e instalacao de Aerador Superficial com potenc</v>
          </cell>
          <cell r="C428" t="str">
            <v>un</v>
          </cell>
          <cell r="D428">
            <v>10290</v>
          </cell>
        </row>
        <row r="429">
          <cell r="A429">
            <v>2000331</v>
          </cell>
          <cell r="B429" t="str">
            <v>Fornecimento e instalacao de Aerador Superficial com potenc</v>
          </cell>
          <cell r="C429" t="str">
            <v>un</v>
          </cell>
          <cell r="D429">
            <v>10290</v>
          </cell>
        </row>
        <row r="430">
          <cell r="A430">
            <v>2000332</v>
          </cell>
          <cell r="B430" t="str">
            <v>Fornecimento e instalacao de Aerador Superficial com potenc</v>
          </cell>
          <cell r="C430" t="str">
            <v>un</v>
          </cell>
          <cell r="D430">
            <v>21875</v>
          </cell>
        </row>
        <row r="431">
          <cell r="A431">
            <v>2000333</v>
          </cell>
          <cell r="B431" t="str">
            <v>Fornecimento e instalacao de Aerador Superficial com potenc</v>
          </cell>
          <cell r="C431" t="str">
            <v>un</v>
          </cell>
          <cell r="D431">
            <v>16450</v>
          </cell>
        </row>
        <row r="432">
          <cell r="A432">
            <v>2000334</v>
          </cell>
          <cell r="B432" t="str">
            <v>Fornecimento e instalacao de Aerador Superficial com potenc</v>
          </cell>
          <cell r="C432" t="str">
            <v>un</v>
          </cell>
          <cell r="D432">
            <v>10290</v>
          </cell>
        </row>
        <row r="433">
          <cell r="A433">
            <v>2000335</v>
          </cell>
          <cell r="B433" t="str">
            <v>Fornecimento e instalacao de Aerador Superficial com potenc</v>
          </cell>
          <cell r="C433" t="str">
            <v>un</v>
          </cell>
          <cell r="D433">
            <v>13825</v>
          </cell>
        </row>
        <row r="434">
          <cell r="A434">
            <v>2000336</v>
          </cell>
          <cell r="B434" t="str">
            <v>Fornecimento e instalacao de Aerador Superficial com potenc</v>
          </cell>
          <cell r="C434" t="str">
            <v>un</v>
          </cell>
          <cell r="D434">
            <v>12775</v>
          </cell>
        </row>
        <row r="435">
          <cell r="A435">
            <v>2000337</v>
          </cell>
          <cell r="B435" t="str">
            <v>Fornecimento e assentamento de Selim 150 x 100mm</v>
          </cell>
          <cell r="C435" t="str">
            <v>un</v>
          </cell>
          <cell r="D435">
            <v>14.19</v>
          </cell>
        </row>
        <row r="436">
          <cell r="A436">
            <v>2000338</v>
          </cell>
          <cell r="B436" t="str">
            <v>Fornecimento e assentamento de Selim 200 x 100mm</v>
          </cell>
          <cell r="C436" t="str">
            <v>un</v>
          </cell>
          <cell r="D436">
            <v>25.01</v>
          </cell>
        </row>
        <row r="437">
          <cell r="A437">
            <v>2000339</v>
          </cell>
          <cell r="B437" t="str">
            <v>Fornecimento e assentamento de Selim 250 x 100mm</v>
          </cell>
          <cell r="C437" t="str">
            <v>un</v>
          </cell>
          <cell r="D437">
            <v>29.64</v>
          </cell>
        </row>
        <row r="438">
          <cell r="A438">
            <v>2000340</v>
          </cell>
          <cell r="B438" t="str">
            <v>Fornecimento e assentamento de Selim 300 x 100mm</v>
          </cell>
          <cell r="C438" t="str">
            <v>un</v>
          </cell>
          <cell r="D438">
            <v>36.68</v>
          </cell>
        </row>
        <row r="439">
          <cell r="A439">
            <v>2000341</v>
          </cell>
          <cell r="B439" t="str">
            <v>Ligacao do ramal predial ao tubo de concreto D=400mm.</v>
          </cell>
          <cell r="C439" t="str">
            <v>un</v>
          </cell>
          <cell r="D439">
            <v>43.84</v>
          </cell>
        </row>
        <row r="440">
          <cell r="A440">
            <v>2000342</v>
          </cell>
          <cell r="B440" t="str">
            <v>Ligacao do ramal predial ao tubo de concreto D=500mm.</v>
          </cell>
          <cell r="C440" t="str">
            <v>un</v>
          </cell>
          <cell r="D440">
            <v>56.15</v>
          </cell>
        </row>
        <row r="441">
          <cell r="A441">
            <v>2000343</v>
          </cell>
          <cell r="B441" t="str">
            <v>Tubo PVC p/esgoto sanit., diam. nominal 100mm.</v>
          </cell>
          <cell r="C441" t="str">
            <v>m</v>
          </cell>
          <cell r="D441">
            <v>29.53</v>
          </cell>
        </row>
        <row r="442">
          <cell r="A442">
            <v>2000344</v>
          </cell>
          <cell r="B442" t="str">
            <v>Assentamento de tubul. PVC c/junta elastica, p/esgoto, diam</v>
          </cell>
          <cell r="C442" t="str">
            <v>m</v>
          </cell>
          <cell r="D442">
            <v>1.84</v>
          </cell>
        </row>
        <row r="443">
          <cell r="A443">
            <v>2000345</v>
          </cell>
          <cell r="B443" t="str">
            <v>Cadastro de ligacao domiciliar.</v>
          </cell>
          <cell r="C443" t="str">
            <v>un</v>
          </cell>
          <cell r="D443">
            <v>4.5599999999999996</v>
          </cell>
        </row>
        <row r="444">
          <cell r="A444">
            <v>2000346</v>
          </cell>
          <cell r="B444" t="str">
            <v>Fornecimento de brita</v>
          </cell>
          <cell r="C444" t="str">
            <v>m3</v>
          </cell>
          <cell r="D444">
            <v>81.52</v>
          </cell>
        </row>
        <row r="445">
          <cell r="A445">
            <v>2000347</v>
          </cell>
          <cell r="B445" t="str">
            <v>Poco de cravacao para execucao de travessia subterranea com</v>
          </cell>
          <cell r="C445" t="str">
            <v>un</v>
          </cell>
          <cell r="D445">
            <v>17051.34</v>
          </cell>
        </row>
        <row r="446">
          <cell r="A446">
            <v>2000348</v>
          </cell>
          <cell r="B446" t="str">
            <v>Tubo camisa em concreto armado, Diam. de 1,00m, para traves</v>
          </cell>
          <cell r="C446" t="str">
            <v>m</v>
          </cell>
          <cell r="D446">
            <v>483.52</v>
          </cell>
        </row>
        <row r="447">
          <cell r="A447">
            <v>2000349</v>
          </cell>
          <cell r="B447" t="str">
            <v>Cravacao horizontal de tubo de concreto armado, Diam. de 1,</v>
          </cell>
          <cell r="C447" t="str">
            <v>m</v>
          </cell>
          <cell r="D447">
            <v>524.86</v>
          </cell>
        </row>
        <row r="448">
          <cell r="A448">
            <v>2000350</v>
          </cell>
          <cell r="B448" t="str">
            <v>Caixa com vertedor e stop log de madeira</v>
          </cell>
          <cell r="C448" t="str">
            <v>un</v>
          </cell>
          <cell r="D448">
            <v>1688.74</v>
          </cell>
        </row>
        <row r="449">
          <cell r="A449">
            <v>2000351</v>
          </cell>
          <cell r="B449" t="str">
            <v>Concreto armado Fck 20 MPa</v>
          </cell>
          <cell r="C449" t="str">
            <v>m3</v>
          </cell>
          <cell r="D449">
            <v>1026.29</v>
          </cell>
        </row>
        <row r="450">
          <cell r="A450">
            <v>2000352</v>
          </cell>
          <cell r="B450" t="str">
            <v>Caixa de passagem com stop log de madeira</v>
          </cell>
          <cell r="C450" t="str">
            <v>un</v>
          </cell>
          <cell r="D450">
            <v>1358.34</v>
          </cell>
        </row>
        <row r="451">
          <cell r="A451">
            <v>2000353</v>
          </cell>
          <cell r="B451" t="str">
            <v>Caixa de passagem</v>
          </cell>
          <cell r="C451" t="str">
            <v>un</v>
          </cell>
          <cell r="D451">
            <v>432.3</v>
          </cell>
        </row>
        <row r="452">
          <cell r="A452">
            <v>2000354</v>
          </cell>
          <cell r="B452" t="str">
            <v>Caixa de areia com calhas parshall em concreto armado</v>
          </cell>
          <cell r="C452" t="str">
            <v>un</v>
          </cell>
          <cell r="D452">
            <v>9565.02</v>
          </cell>
        </row>
        <row r="453">
          <cell r="A453">
            <v>2000355</v>
          </cell>
          <cell r="B453" t="str">
            <v>Stop Log em madeira de lei</v>
          </cell>
          <cell r="C453" t="str">
            <v>m2</v>
          </cell>
          <cell r="D453">
            <v>392</v>
          </cell>
        </row>
        <row r="454">
          <cell r="A454">
            <v>2000356</v>
          </cell>
          <cell r="B454" t="str">
            <v>Fornecimento e Montagem de  Tubos, pecas, valvulas e equipa</v>
          </cell>
          <cell r="C454" t="str">
            <v>vba</v>
          </cell>
          <cell r="D454">
            <v>10000</v>
          </cell>
        </row>
        <row r="455">
          <cell r="A455">
            <v>2000357</v>
          </cell>
          <cell r="B455" t="str">
            <v>Entrada e quadro de energia para os conj. Moto-Bomba.</v>
          </cell>
          <cell r="C455" t="str">
            <v>vba</v>
          </cell>
          <cell r="D455">
            <v>7500</v>
          </cell>
        </row>
        <row r="456">
          <cell r="A456">
            <v>2000358</v>
          </cell>
          <cell r="B456" t="str">
            <v>Fornecimento e Montagem de  Tubos, pecas, valvulas e equipa</v>
          </cell>
          <cell r="C456" t="str">
            <v>vba</v>
          </cell>
          <cell r="D456">
            <v>9100</v>
          </cell>
        </row>
        <row r="457">
          <cell r="A457">
            <v>2000359</v>
          </cell>
          <cell r="B457" t="str">
            <v>Entrada e quadro de energia para os conj. Moto-Bomba.</v>
          </cell>
          <cell r="C457" t="str">
            <v>vba</v>
          </cell>
          <cell r="D457">
            <v>6800</v>
          </cell>
        </row>
        <row r="458">
          <cell r="A458">
            <v>2000360</v>
          </cell>
          <cell r="B458" t="str">
            <v>Fornecimento e Montagem de  Tubos, pecas, valvulas e equipa</v>
          </cell>
          <cell r="C458" t="str">
            <v>vba</v>
          </cell>
          <cell r="D458">
            <v>6500</v>
          </cell>
        </row>
        <row r="459">
          <cell r="A459">
            <v>2000361</v>
          </cell>
          <cell r="B459" t="str">
            <v>Entrada e quadro de energia para os conj. Moto-Bomba.</v>
          </cell>
          <cell r="C459" t="str">
            <v>vba</v>
          </cell>
          <cell r="D459">
            <v>4900</v>
          </cell>
        </row>
        <row r="460">
          <cell r="A460">
            <v>2000362</v>
          </cell>
          <cell r="B460" t="str">
            <v>Fornecimento e Montagem de  Tubos, pecas, valvulas e equipa</v>
          </cell>
          <cell r="C460" t="str">
            <v>vba</v>
          </cell>
          <cell r="D460">
            <v>12500</v>
          </cell>
        </row>
        <row r="461">
          <cell r="A461">
            <v>2000363</v>
          </cell>
          <cell r="B461" t="str">
            <v>Entrada e quadro de energia para os conj. Moto-Bomba.</v>
          </cell>
          <cell r="C461" t="str">
            <v>vba</v>
          </cell>
          <cell r="D461">
            <v>9400</v>
          </cell>
        </row>
        <row r="462">
          <cell r="A462">
            <v>2000364</v>
          </cell>
          <cell r="B462" t="str">
            <v>Fornecimento e Montagem de  Tubos, pecas, valvulas e equipa</v>
          </cell>
          <cell r="C462" t="str">
            <v>vba</v>
          </cell>
          <cell r="D462">
            <v>4600</v>
          </cell>
        </row>
        <row r="463">
          <cell r="A463">
            <v>2000365</v>
          </cell>
          <cell r="B463" t="str">
            <v>Entrada e quadro de energia para os conj. Moto-Bomba.</v>
          </cell>
          <cell r="C463" t="str">
            <v>vba</v>
          </cell>
          <cell r="D463">
            <v>3500</v>
          </cell>
        </row>
        <row r="464">
          <cell r="A464">
            <v>2000366</v>
          </cell>
          <cell r="B464" t="str">
            <v>Fornecimento e Montagem de  Tubos, pecas, valvulas e equipa</v>
          </cell>
          <cell r="C464" t="str">
            <v>vba</v>
          </cell>
          <cell r="D464">
            <v>18000</v>
          </cell>
        </row>
        <row r="465">
          <cell r="A465">
            <v>2000367</v>
          </cell>
          <cell r="B465" t="str">
            <v>Entrada e quadro de energia para os conj. Moto-Bomba.</v>
          </cell>
          <cell r="C465" t="str">
            <v>vba</v>
          </cell>
          <cell r="D465">
            <v>13500</v>
          </cell>
        </row>
        <row r="466">
          <cell r="A466">
            <v>2000368</v>
          </cell>
          <cell r="B466" t="str">
            <v>Fornecimento e Montagem de  Tubos, pecas, valvulas e equipa</v>
          </cell>
          <cell r="C466" t="str">
            <v>vba</v>
          </cell>
          <cell r="D466">
            <v>20500</v>
          </cell>
        </row>
        <row r="467">
          <cell r="A467">
            <v>2000369</v>
          </cell>
          <cell r="B467" t="str">
            <v>Entrada e quadro de energia para os conj. Moto-Bomba.</v>
          </cell>
          <cell r="C467" t="str">
            <v>vba</v>
          </cell>
          <cell r="D467">
            <v>15400</v>
          </cell>
        </row>
        <row r="468">
          <cell r="A468">
            <v>2000370</v>
          </cell>
          <cell r="B468" t="str">
            <v>Fornecimento e Montagem de  Tubos, pecas, valvulas e equipa</v>
          </cell>
          <cell r="C468" t="str">
            <v>vba</v>
          </cell>
          <cell r="D468">
            <v>4400</v>
          </cell>
        </row>
        <row r="469">
          <cell r="A469">
            <v>2000371</v>
          </cell>
          <cell r="B469" t="str">
            <v>Entrada e quadro de energia para os conj. Moto-Bomba.</v>
          </cell>
          <cell r="C469" t="str">
            <v>vba</v>
          </cell>
          <cell r="D469">
            <v>3300</v>
          </cell>
        </row>
        <row r="470">
          <cell r="A470">
            <v>2000372</v>
          </cell>
          <cell r="B470" t="str">
            <v>Fornecimento e Montagem de  Tubos, pecas, valvulas e equipa</v>
          </cell>
          <cell r="C470" t="str">
            <v>vba</v>
          </cell>
          <cell r="D470">
            <v>1700</v>
          </cell>
        </row>
        <row r="471">
          <cell r="A471">
            <v>2000373</v>
          </cell>
          <cell r="B471" t="str">
            <v>Entrada e quadro de energia para os conj. Moto-Bomba.</v>
          </cell>
          <cell r="C471" t="str">
            <v>vba</v>
          </cell>
          <cell r="D471">
            <v>1300</v>
          </cell>
        </row>
        <row r="472">
          <cell r="A472">
            <v>2000374</v>
          </cell>
          <cell r="B472" t="str">
            <v>Fornecimento e Montagem de  Tubos, pecas, valvulas e equipa</v>
          </cell>
          <cell r="C472" t="str">
            <v>vba</v>
          </cell>
          <cell r="D472">
            <v>57600</v>
          </cell>
        </row>
        <row r="473">
          <cell r="A473">
            <v>2000375</v>
          </cell>
          <cell r="B473" t="str">
            <v>Entrada e quadro de energia para os conj. Moto-Bomba.</v>
          </cell>
          <cell r="C473" t="str">
            <v>vba</v>
          </cell>
          <cell r="D473">
            <v>43200</v>
          </cell>
        </row>
        <row r="474">
          <cell r="A474">
            <v>2000376</v>
          </cell>
          <cell r="B474" t="str">
            <v>Fornecimento e Montagem de  Tubos, pecas, valvulas e equipa</v>
          </cell>
          <cell r="C474" t="str">
            <v>vba</v>
          </cell>
          <cell r="D474">
            <v>9700</v>
          </cell>
        </row>
        <row r="475">
          <cell r="A475">
            <v>2000377</v>
          </cell>
          <cell r="B475" t="str">
            <v>Entrada e quadro de energia para os conj. Moto-Bomba.</v>
          </cell>
          <cell r="C475" t="str">
            <v>vba</v>
          </cell>
          <cell r="D475">
            <v>7300</v>
          </cell>
        </row>
        <row r="476">
          <cell r="A476">
            <v>2000378</v>
          </cell>
          <cell r="B476" t="str">
            <v>Fornecimento e Montagem de  Tubos, pecas, valvulas e equipa</v>
          </cell>
          <cell r="C476" t="str">
            <v>vba</v>
          </cell>
          <cell r="D476">
            <v>10800</v>
          </cell>
        </row>
        <row r="477">
          <cell r="A477">
            <v>2000379</v>
          </cell>
          <cell r="B477" t="str">
            <v>Entrada e quadro de energia para os conj. Moto-Bomba.</v>
          </cell>
          <cell r="C477" t="str">
            <v>vba</v>
          </cell>
          <cell r="D477">
            <v>8200</v>
          </cell>
        </row>
        <row r="478">
          <cell r="A478">
            <v>2000380</v>
          </cell>
          <cell r="B478" t="str">
            <v>Projeto executivo</v>
          </cell>
          <cell r="C478" t="str">
            <v>vba</v>
          </cell>
          <cell r="D478">
            <v>96393</v>
          </cell>
        </row>
        <row r="479">
          <cell r="A479">
            <v>2000381</v>
          </cell>
          <cell r="B479" t="str">
            <v>Projeto executivo</v>
          </cell>
          <cell r="C479" t="str">
            <v>vba</v>
          </cell>
          <cell r="D479">
            <v>75437</v>
          </cell>
        </row>
        <row r="480">
          <cell r="A480">
            <v>2000382</v>
          </cell>
          <cell r="B480" t="str">
            <v>Projeto executivo</v>
          </cell>
          <cell r="C480" t="str">
            <v>vba</v>
          </cell>
          <cell r="D480">
            <v>62145</v>
          </cell>
        </row>
        <row r="481">
          <cell r="A481">
            <v>2000383</v>
          </cell>
          <cell r="B481" t="str">
            <v>Projeto executivo</v>
          </cell>
          <cell r="C481" t="str">
            <v>vba</v>
          </cell>
          <cell r="D481">
            <v>23375</v>
          </cell>
        </row>
        <row r="482">
          <cell r="A482">
            <v>2000384</v>
          </cell>
          <cell r="B482" t="str">
            <v>Projeto executivo</v>
          </cell>
          <cell r="C482" t="str">
            <v>vba</v>
          </cell>
          <cell r="D482">
            <v>53439</v>
          </cell>
        </row>
        <row r="483">
          <cell r="A483">
            <v>2000385</v>
          </cell>
          <cell r="B483" t="str">
            <v>Projeto executivo</v>
          </cell>
          <cell r="C483" t="str">
            <v>vba</v>
          </cell>
          <cell r="D483">
            <v>14539</v>
          </cell>
        </row>
        <row r="484">
          <cell r="A484">
            <v>2000386</v>
          </cell>
          <cell r="B484" t="str">
            <v>Projeto executivo</v>
          </cell>
          <cell r="C484" t="str">
            <v>vba</v>
          </cell>
          <cell r="D484">
            <v>45540</v>
          </cell>
        </row>
        <row r="485">
          <cell r="A485">
            <v>2000387</v>
          </cell>
          <cell r="B485" t="str">
            <v>Projeto executivo</v>
          </cell>
          <cell r="C485" t="str">
            <v>vba</v>
          </cell>
          <cell r="D485">
            <v>86677</v>
          </cell>
        </row>
        <row r="486">
          <cell r="A486">
            <v>2000388</v>
          </cell>
          <cell r="B486" t="str">
            <v>Projeto executivo</v>
          </cell>
          <cell r="C486" t="str">
            <v>vba</v>
          </cell>
          <cell r="D486">
            <v>31140</v>
          </cell>
        </row>
        <row r="487">
          <cell r="A487">
            <v>2000389</v>
          </cell>
          <cell r="B487" t="str">
            <v>Projeto executivo</v>
          </cell>
          <cell r="C487" t="str">
            <v>vba</v>
          </cell>
          <cell r="D487">
            <v>53307</v>
          </cell>
        </row>
        <row r="488">
          <cell r="A488">
            <v>2000390</v>
          </cell>
          <cell r="B488" t="str">
            <v>Projeto executivo</v>
          </cell>
          <cell r="C488" t="str">
            <v>vba</v>
          </cell>
          <cell r="D488">
            <v>157058.87</v>
          </cell>
        </row>
        <row r="489">
          <cell r="A489">
            <v>2000391</v>
          </cell>
          <cell r="B489" t="str">
            <v>Projeto executivo</v>
          </cell>
          <cell r="C489" t="str">
            <v>vba</v>
          </cell>
          <cell r="D489">
            <v>139515</v>
          </cell>
        </row>
        <row r="490">
          <cell r="A490">
            <v>2000392</v>
          </cell>
          <cell r="B490" t="str">
            <v>Projeto executivo</v>
          </cell>
          <cell r="C490" t="str">
            <v>vba</v>
          </cell>
          <cell r="D490">
            <v>35609</v>
          </cell>
        </row>
        <row r="491">
          <cell r="A491">
            <v>2000393</v>
          </cell>
          <cell r="B491" t="str">
            <v>Projeto executivo</v>
          </cell>
          <cell r="C491" t="str">
            <v>vba</v>
          </cell>
          <cell r="D491">
            <v>74515</v>
          </cell>
        </row>
        <row r="492">
          <cell r="A492">
            <v>2000394</v>
          </cell>
          <cell r="B492" t="str">
            <v>Projeto executivo</v>
          </cell>
          <cell r="C492" t="str">
            <v>vba</v>
          </cell>
          <cell r="D492">
            <v>46335</v>
          </cell>
        </row>
        <row r="493">
          <cell r="A493">
            <v>2000395</v>
          </cell>
          <cell r="B493" t="str">
            <v>Projeto executivo</v>
          </cell>
          <cell r="C493" t="str">
            <v>vba</v>
          </cell>
          <cell r="D493">
            <v>143929</v>
          </cell>
        </row>
        <row r="494">
          <cell r="A494">
            <v>2000396</v>
          </cell>
          <cell r="B494" t="str">
            <v>Projeto executivo</v>
          </cell>
          <cell r="C494" t="str">
            <v>vba</v>
          </cell>
          <cell r="D494">
            <v>37189</v>
          </cell>
        </row>
        <row r="495">
          <cell r="A495">
            <v>2000397</v>
          </cell>
          <cell r="B495" t="str">
            <v>Projeto executivo</v>
          </cell>
          <cell r="C495" t="str">
            <v>vba</v>
          </cell>
          <cell r="D495">
            <v>59165</v>
          </cell>
        </row>
        <row r="496">
          <cell r="A496">
            <v>2000398</v>
          </cell>
          <cell r="B496" t="str">
            <v>Projeto executivo</v>
          </cell>
          <cell r="C496" t="str">
            <v>vba</v>
          </cell>
          <cell r="D496">
            <v>62091</v>
          </cell>
        </row>
        <row r="497">
          <cell r="A497">
            <v>2000399</v>
          </cell>
          <cell r="B497" t="str">
            <v>Projeto executivo</v>
          </cell>
          <cell r="C497" t="str">
            <v>vba</v>
          </cell>
          <cell r="D497">
            <v>27946</v>
          </cell>
        </row>
        <row r="498">
          <cell r="A498">
            <v>2000400</v>
          </cell>
          <cell r="B498" t="str">
            <v>Projeto executivo</v>
          </cell>
          <cell r="C498" t="str">
            <v>vba</v>
          </cell>
          <cell r="D498">
            <v>103617</v>
          </cell>
        </row>
        <row r="499">
          <cell r="A499">
            <v>2000401</v>
          </cell>
          <cell r="B499" t="str">
            <v>Projeto executivo</v>
          </cell>
          <cell r="C499" t="str">
            <v>vba</v>
          </cell>
          <cell r="D499">
            <v>48240</v>
          </cell>
        </row>
        <row r="500">
          <cell r="A500">
            <v>2000403</v>
          </cell>
          <cell r="B500" t="str">
            <v>EMBASAMENTO EM ALVENARIA 1 VEZ</v>
          </cell>
          <cell r="C500" t="str">
            <v>M2</v>
          </cell>
          <cell r="D500">
            <v>30.54</v>
          </cell>
        </row>
        <row r="501">
          <cell r="A501">
            <v>2000404</v>
          </cell>
          <cell r="B501" t="str">
            <v>Escavacao a ceu aberto, em mat. de 3a. cat. acima de 1,50m</v>
          </cell>
          <cell r="C501" t="str">
            <v>m3</v>
          </cell>
          <cell r="D501">
            <v>75.23</v>
          </cell>
        </row>
        <row r="502">
          <cell r="A502">
            <v>2000405</v>
          </cell>
          <cell r="B502" t="str">
            <v>ASSENTAMENTO DE TUBUL. DEFOFO, DIAM. DE 400MM</v>
          </cell>
          <cell r="C502" t="str">
            <v>M</v>
          </cell>
          <cell r="D502">
            <v>5.78</v>
          </cell>
        </row>
        <row r="503">
          <cell r="A503">
            <v>2000406</v>
          </cell>
          <cell r="B503" t="str">
            <v>CARGA E DESCARGA DE TUBOS DE PVC RIGIDO E PVC DEFOFO DN 400</v>
          </cell>
          <cell r="C503" t="str">
            <v>M</v>
          </cell>
          <cell r="D503">
            <v>1.05</v>
          </cell>
        </row>
        <row r="504">
          <cell r="A504">
            <v>2000408</v>
          </cell>
          <cell r="B504" t="str">
            <v>FORNECIMENTO E ASSENTAMENTO DE CURVA 11o30' FOFO JE DN 400M</v>
          </cell>
          <cell r="C504" t="str">
            <v>UN</v>
          </cell>
          <cell r="D504">
            <v>1147.08</v>
          </cell>
        </row>
        <row r="505">
          <cell r="A505">
            <v>2000409</v>
          </cell>
          <cell r="B505" t="str">
            <v>ASSENTAMENTO DE CONEXOES EM FERRO FUNDIDO, JUNTA ELASTICA,</v>
          </cell>
          <cell r="C505" t="str">
            <v>PC</v>
          </cell>
          <cell r="D505">
            <v>10.94</v>
          </cell>
        </row>
        <row r="506">
          <cell r="A506">
            <v>2000410</v>
          </cell>
          <cell r="B506" t="str">
            <v>FORNECIMENTO E ASSENTAMENTO DE CURVA 22o30' FOFO JE DN 400M</v>
          </cell>
          <cell r="C506" t="str">
            <v>UN</v>
          </cell>
          <cell r="D506">
            <v>587.08000000000004</v>
          </cell>
        </row>
        <row r="507">
          <cell r="A507">
            <v>2000411</v>
          </cell>
          <cell r="B507" t="str">
            <v>FORNECIMENTO E ASSENTAMENTO DE CURVA 45o EM FOFO JE DN 400M</v>
          </cell>
          <cell r="C507" t="str">
            <v>PC</v>
          </cell>
          <cell r="D507">
            <v>727.08</v>
          </cell>
        </row>
        <row r="508">
          <cell r="A508">
            <v>2000412</v>
          </cell>
          <cell r="B508" t="str">
            <v>FORNECIMENTO E ASSENTAMENTO DE CURVA 90o FOFO JE DN 400MM</v>
          </cell>
          <cell r="C508" t="str">
            <v>UN</v>
          </cell>
          <cell r="D508">
            <v>1338.51</v>
          </cell>
        </row>
        <row r="509">
          <cell r="A509">
            <v>2000413</v>
          </cell>
          <cell r="B509" t="str">
            <v>PINTURA PVA</v>
          </cell>
          <cell r="C509" t="str">
            <v>M2</v>
          </cell>
          <cell r="D509">
            <v>13.6</v>
          </cell>
        </row>
        <row r="510">
          <cell r="A510">
            <v>2000414</v>
          </cell>
          <cell r="B510" t="str">
            <v>PISO EMBORRACHADO E=3CM, COM REGULARIZACAO</v>
          </cell>
          <cell r="C510" t="str">
            <v>M2</v>
          </cell>
          <cell r="D510">
            <v>60.46</v>
          </cell>
        </row>
        <row r="511">
          <cell r="A511">
            <v>2000415</v>
          </cell>
          <cell r="B511" t="str">
            <v>Poco de visita em alvenaria de tijolo macico, p/esgoto sani</v>
          </cell>
          <cell r="C511" t="str">
            <v>un</v>
          </cell>
          <cell r="D511">
            <v>1616.94</v>
          </cell>
        </row>
        <row r="512">
          <cell r="A512">
            <v>2000416</v>
          </cell>
          <cell r="B512" t="str">
            <v>Poco de visita em alvenaria de tijolo macico, p/esgoto sani</v>
          </cell>
          <cell r="C512" t="str">
            <v>UN</v>
          </cell>
          <cell r="D512">
            <v>1971.63</v>
          </cell>
        </row>
        <row r="513">
          <cell r="A513">
            <v>2000417</v>
          </cell>
          <cell r="B513" t="str">
            <v>Poco de visita em aneis de concreto pre-mold., p/esgoto san</v>
          </cell>
          <cell r="C513" t="str">
            <v>un</v>
          </cell>
          <cell r="D513">
            <v>1428.37</v>
          </cell>
        </row>
        <row r="514">
          <cell r="A514">
            <v>2000418</v>
          </cell>
          <cell r="B514" t="str">
            <v>Poco de visita em aneis de concreto pre-mold., p/esgoto san</v>
          </cell>
          <cell r="C514" t="str">
            <v>un</v>
          </cell>
          <cell r="D514">
            <v>1693.34</v>
          </cell>
        </row>
        <row r="515">
          <cell r="A515">
            <v>2000421</v>
          </cell>
          <cell r="B515" t="str">
            <v>BARRACAO ABERTO - 1a. PARTE</v>
          </cell>
          <cell r="C515" t="str">
            <v>M2</v>
          </cell>
          <cell r="D515">
            <v>63.51</v>
          </cell>
        </row>
        <row r="516">
          <cell r="A516">
            <v>2000422</v>
          </cell>
          <cell r="B516" t="str">
            <v>BARRACAO ABERTO - 2a. PARTE</v>
          </cell>
          <cell r="C516" t="str">
            <v>M2</v>
          </cell>
          <cell r="D516">
            <v>19.78</v>
          </cell>
        </row>
        <row r="517">
          <cell r="A517">
            <v>2000424</v>
          </cell>
          <cell r="B517" t="str">
            <v>TRANSPORTE HORIZONTAL ATE 30M DE MATERIAIS A GRANEL</v>
          </cell>
          <cell r="C517" t="str">
            <v>M3</v>
          </cell>
          <cell r="D517">
            <v>9.7799999999999994</v>
          </cell>
        </row>
        <row r="518">
          <cell r="A518">
            <v>2000425</v>
          </cell>
          <cell r="B518" t="str">
            <v>FORNECIMENTO E ASSENTAMENTO DE TE EM FOFO DUCTIL, C/BOLSAS</v>
          </cell>
          <cell r="C518" t="str">
            <v>PC</v>
          </cell>
          <cell r="D518">
            <v>662.87</v>
          </cell>
        </row>
        <row r="519">
          <cell r="A519">
            <v>2000426</v>
          </cell>
          <cell r="B519" t="str">
            <v>FORNECIMENTO E ASSENTAMENTO DE REGISTRO DE GAVETA TIPO CHAT</v>
          </cell>
          <cell r="C519" t="str">
            <v>PC</v>
          </cell>
          <cell r="D519">
            <v>447.49</v>
          </cell>
        </row>
        <row r="520">
          <cell r="A520">
            <v>2000429</v>
          </cell>
          <cell r="B520" t="str">
            <v>ENVOLTORIA DE AREIA</v>
          </cell>
          <cell r="C520" t="str">
            <v>M3</v>
          </cell>
          <cell r="D520">
            <v>44.03</v>
          </cell>
        </row>
        <row r="521">
          <cell r="A521">
            <v>2000433</v>
          </cell>
          <cell r="B521" t="str">
            <v>CARGA E DESCARGA DE TUBOS DE FERRO FUNDIDO DN 150MM</v>
          </cell>
          <cell r="C521" t="str">
            <v>M</v>
          </cell>
          <cell r="D521">
            <v>1.65</v>
          </cell>
        </row>
        <row r="522">
          <cell r="A522">
            <v>2000434</v>
          </cell>
          <cell r="B522" t="str">
            <v>CARGA E DESCARGA DE TUBPS DE FERRO FUNDIDO DN 250MM</v>
          </cell>
          <cell r="C522" t="str">
            <v>M</v>
          </cell>
          <cell r="D522">
            <v>2.89</v>
          </cell>
        </row>
        <row r="523">
          <cell r="A523">
            <v>2000435</v>
          </cell>
          <cell r="B523" t="str">
            <v>CARGA E DESCARGA DE TUBOS DE FERRO FUNDIDO DN 350MM</v>
          </cell>
          <cell r="C523" t="str">
            <v>M</v>
          </cell>
          <cell r="D523">
            <v>3.86</v>
          </cell>
        </row>
        <row r="524">
          <cell r="A524">
            <v>2000436</v>
          </cell>
          <cell r="B524" t="str">
            <v>CARGA E DESCARGA DE TUBOS DE FERRO FUNDIDO DN 400MM</v>
          </cell>
          <cell r="C524" t="str">
            <v>M</v>
          </cell>
          <cell r="D524">
            <v>4.13</v>
          </cell>
        </row>
        <row r="525">
          <cell r="A525">
            <v>2000437</v>
          </cell>
          <cell r="B525" t="str">
            <v>ASSENTAMENTO DE TUBUL. DEFOFO, DIAM. DE 100MM</v>
          </cell>
          <cell r="C525" t="str">
            <v>M</v>
          </cell>
          <cell r="D525">
            <v>1.22</v>
          </cell>
        </row>
        <row r="526">
          <cell r="A526">
            <v>2000438</v>
          </cell>
          <cell r="B526" t="str">
            <v>CARGA E DESCARGA DE TUBOS DE PVC RIGIDO E PVC DEFOFO DN 100</v>
          </cell>
          <cell r="C526" t="str">
            <v>M</v>
          </cell>
          <cell r="D526">
            <v>0.26</v>
          </cell>
        </row>
        <row r="527">
          <cell r="A527">
            <v>2000439</v>
          </cell>
          <cell r="B527" t="str">
            <v>ASSENTAMENTO DE TUBUL. DEFOFO, DIAM. DE 250MM</v>
          </cell>
          <cell r="C527" t="str">
            <v>M</v>
          </cell>
          <cell r="D527">
            <v>4.8899999999999997</v>
          </cell>
        </row>
        <row r="528">
          <cell r="A528">
            <v>2000440</v>
          </cell>
          <cell r="B528" t="str">
            <v>ALCA DUPLA PREFORMADA TIPO DGD-4541 P/ CABO DE 25MM2</v>
          </cell>
          <cell r="C528" t="str">
            <v>PC</v>
          </cell>
          <cell r="D528">
            <v>13.14</v>
          </cell>
        </row>
        <row r="529">
          <cell r="A529">
            <v>2000441</v>
          </cell>
          <cell r="B529" t="str">
            <v>ALCA PREFORMADA TIPO DGO-4541 P/ CABO DE 25MM2-AL</v>
          </cell>
          <cell r="C529" t="str">
            <v>PC</v>
          </cell>
          <cell r="D529">
            <v>11.14</v>
          </cell>
        </row>
        <row r="530">
          <cell r="A530">
            <v>2000442</v>
          </cell>
          <cell r="B530" t="str">
            <v>ARRUELA QUADRADA GALVANIZADA DE 57x57x5MM FURO DE 18MM</v>
          </cell>
          <cell r="C530" t="str">
            <v>PC</v>
          </cell>
          <cell r="D530">
            <v>0.55000000000000004</v>
          </cell>
        </row>
        <row r="531">
          <cell r="A531">
            <v>2000443</v>
          </cell>
          <cell r="B531" t="str">
            <v>BUCHA E ARRUELA DE PROTECAO EM ALUM. PARA ELETR. DE 2" (PAR</v>
          </cell>
          <cell r="C531" t="str">
            <v>PC</v>
          </cell>
          <cell r="D531">
            <v>7.2</v>
          </cell>
        </row>
        <row r="532">
          <cell r="A532">
            <v>2000444</v>
          </cell>
          <cell r="B532" t="str">
            <v>CABO DE ALUMINIO TIPO CA DE 21MM2</v>
          </cell>
          <cell r="C532" t="str">
            <v>KG</v>
          </cell>
          <cell r="D532">
            <v>22.5</v>
          </cell>
        </row>
        <row r="533">
          <cell r="A533">
            <v>2000445</v>
          </cell>
          <cell r="B533" t="str">
            <v>CABO DE COBRE NU DE 25MM2 TEMPERA MEIO MOLE</v>
          </cell>
          <cell r="C533" t="str">
            <v>KG</v>
          </cell>
          <cell r="D533">
            <v>35</v>
          </cell>
        </row>
        <row r="534">
          <cell r="A534">
            <v>2000446</v>
          </cell>
          <cell r="B534" t="str">
            <v>CABO TIPO SINTENAX ISOLADO PARA 1KV DE 25MM2</v>
          </cell>
          <cell r="C534" t="str">
            <v>M</v>
          </cell>
          <cell r="D534">
            <v>14.58</v>
          </cell>
        </row>
        <row r="535">
          <cell r="A535">
            <v>2000447</v>
          </cell>
          <cell r="B535" t="str">
            <v>CABO TIPO SINTENAX ISOLADO PARA 1KV DE 50MM2</v>
          </cell>
          <cell r="C535" t="str">
            <v>M</v>
          </cell>
          <cell r="D535">
            <v>20.7</v>
          </cell>
        </row>
        <row r="536">
          <cell r="A536">
            <v>2000448</v>
          </cell>
          <cell r="B536" t="str">
            <v>CAIXA DE MEDICAO EM ALUM. TIPO M4 EXTERNA PADRAO CEAL</v>
          </cell>
          <cell r="C536" t="str">
            <v>PC</v>
          </cell>
          <cell r="D536">
            <v>1338</v>
          </cell>
        </row>
        <row r="537">
          <cell r="A537">
            <v>2000449</v>
          </cell>
          <cell r="B537" t="str">
            <v>CHAVE FUSIVEL DE DISTRIBUICAO BASE "B" DE 100A-15KV-10KA</v>
          </cell>
          <cell r="C537" t="str">
            <v>PC</v>
          </cell>
          <cell r="D537">
            <v>208.5</v>
          </cell>
        </row>
        <row r="538">
          <cell r="A538">
            <v>2000450</v>
          </cell>
          <cell r="B538" t="str">
            <v>CONECTOR TIPO CAL "C" 32 A 32 PARA CABO DE 21MM2</v>
          </cell>
          <cell r="C538" t="str">
            <v>PC</v>
          </cell>
          <cell r="D538">
            <v>9.56</v>
          </cell>
        </row>
        <row r="539">
          <cell r="A539">
            <v>2000451</v>
          </cell>
          <cell r="B539" t="str">
            <v>CONECTOR TIPO CAS "E" 49 A 40 PARA CABO DE 25MM2</v>
          </cell>
          <cell r="C539" t="str">
            <v>PC</v>
          </cell>
          <cell r="D539">
            <v>10.52</v>
          </cell>
        </row>
        <row r="540">
          <cell r="A540">
            <v>2000452</v>
          </cell>
          <cell r="B540" t="str">
            <v>CONECTOR TIPO KS PARA CABO DE 25MM2 DE COBRE</v>
          </cell>
          <cell r="C540" t="str">
            <v>PC</v>
          </cell>
          <cell r="D540">
            <v>1.75</v>
          </cell>
        </row>
        <row r="541">
          <cell r="A541">
            <v>2000453</v>
          </cell>
          <cell r="B541" t="str">
            <v>CRUZETA DE CONCRETO ARMADO DE 1900x90x90MM TIPO "T"</v>
          </cell>
          <cell r="C541" t="str">
            <v>PC</v>
          </cell>
          <cell r="D541">
            <v>76</v>
          </cell>
        </row>
        <row r="542">
          <cell r="A542">
            <v>2000454</v>
          </cell>
          <cell r="B542" t="str">
            <v>CURVA DE PVC ROSCADA DE 2"</v>
          </cell>
          <cell r="C542" t="str">
            <v>PC</v>
          </cell>
          <cell r="D542">
            <v>5.88</v>
          </cell>
        </row>
        <row r="543">
          <cell r="A543">
            <v>2000455</v>
          </cell>
          <cell r="B543" t="str">
            <v>DISJUNTOR DE 125A - 380V - 5KA</v>
          </cell>
          <cell r="C543" t="str">
            <v>PC</v>
          </cell>
          <cell r="D543">
            <v>267</v>
          </cell>
        </row>
        <row r="544">
          <cell r="A544">
            <v>2000456</v>
          </cell>
          <cell r="B544" t="str">
            <v>ELETRODUTO DE PVC ROSCADO DE 2" VARA DE 3M</v>
          </cell>
          <cell r="C544" t="str">
            <v>PC</v>
          </cell>
          <cell r="D544">
            <v>28.02</v>
          </cell>
        </row>
        <row r="545">
          <cell r="A545">
            <v>2000457</v>
          </cell>
          <cell r="B545" t="str">
            <v>ELO FUSIVEL DE DISTRIBUICAO TIPO LINE DE 5H</v>
          </cell>
          <cell r="C545" t="str">
            <v>PC</v>
          </cell>
          <cell r="D545">
            <v>6.2</v>
          </cell>
        </row>
        <row r="546">
          <cell r="A546">
            <v>2000458</v>
          </cell>
          <cell r="B546" t="str">
            <v>ESTRIBO DE COMPRESSAO PARA CABO DE AL DE 25 A 54 MM2</v>
          </cell>
          <cell r="C546" t="str">
            <v>PC</v>
          </cell>
          <cell r="D546">
            <v>16.5</v>
          </cell>
        </row>
        <row r="547">
          <cell r="A547">
            <v>2000459</v>
          </cell>
          <cell r="B547" t="str">
            <v>FECHO PARA FITA BANDIT FUSIMEC DE 3/4"</v>
          </cell>
          <cell r="C547" t="str">
            <v>PC</v>
          </cell>
          <cell r="D547">
            <v>2</v>
          </cell>
        </row>
        <row r="548">
          <cell r="A548">
            <v>2000460</v>
          </cell>
          <cell r="B548" t="str">
            <v>FITA BANDIT FUSIMEC DE 3/4" INOXIDAVEL</v>
          </cell>
          <cell r="C548" t="str">
            <v>PC</v>
          </cell>
          <cell r="D548">
            <v>3.49</v>
          </cell>
        </row>
        <row r="549">
          <cell r="A549">
            <v>2000461</v>
          </cell>
          <cell r="B549" t="str">
            <v>GRAMPO DE LINHA VIVA ESTANHADO DE 73x56x24MM</v>
          </cell>
          <cell r="C549" t="str">
            <v>PC</v>
          </cell>
          <cell r="D549">
            <v>6.99</v>
          </cell>
        </row>
        <row r="550">
          <cell r="A550">
            <v>2000462</v>
          </cell>
          <cell r="B550" t="str">
            <v>HASTE DE TERRA ACO COBREADO DE 13x2000MM COM CONECTOR</v>
          </cell>
          <cell r="C550" t="str">
            <v>PC</v>
          </cell>
          <cell r="D550">
            <v>14.5</v>
          </cell>
        </row>
        <row r="551">
          <cell r="A551">
            <v>2000463</v>
          </cell>
          <cell r="B551" t="str">
            <v>ISOLADOR DE PINO TIPO HIT-TOP DE 120x100MM - 15KV-D-60MM</v>
          </cell>
          <cell r="C551" t="str">
            <v>PC</v>
          </cell>
          <cell r="D551">
            <v>7.27</v>
          </cell>
        </row>
        <row r="552">
          <cell r="A552">
            <v>2000464</v>
          </cell>
          <cell r="B552" t="str">
            <v>LACO DE TOPO PREF. UTC-1101 PARA CABO 21MM2 CA</v>
          </cell>
          <cell r="C552" t="str">
            <v>PC</v>
          </cell>
          <cell r="D552">
            <v>4.5</v>
          </cell>
        </row>
        <row r="553">
          <cell r="A553">
            <v>2000465</v>
          </cell>
          <cell r="B553" t="str">
            <v>LACO DE TOPO PREF. UTC-1101 PARA CABO 21MM2 CA</v>
          </cell>
          <cell r="C553" t="str">
            <v>PC</v>
          </cell>
          <cell r="D553">
            <v>4.5</v>
          </cell>
        </row>
        <row r="554">
          <cell r="A554">
            <v>2000466</v>
          </cell>
          <cell r="B554" t="str">
            <v>LUVA DE PVC ROSCADA DE 2"</v>
          </cell>
          <cell r="C554" t="str">
            <v>PC</v>
          </cell>
          <cell r="D554">
            <v>3.5</v>
          </cell>
        </row>
        <row r="555">
          <cell r="A555">
            <v>2000467</v>
          </cell>
          <cell r="B555" t="str">
            <v>PARAFUSO DE MAQUINA RS GALVANIZADO DE M16x300MM 12"</v>
          </cell>
          <cell r="C555" t="str">
            <v>PC</v>
          </cell>
          <cell r="D555">
            <v>16</v>
          </cell>
        </row>
        <row r="556">
          <cell r="A556">
            <v>2000468</v>
          </cell>
          <cell r="B556" t="str">
            <v>PARAFUSO DE MAQUINA RD GALVANIZADO DE M16x350MM 14"</v>
          </cell>
          <cell r="C556" t="str">
            <v>PC</v>
          </cell>
          <cell r="D556">
            <v>4</v>
          </cell>
        </row>
        <row r="557">
          <cell r="A557">
            <v>2000469</v>
          </cell>
          <cell r="B557" t="str">
            <v>PARAFUSO DE MAQUINA RD GALVANIZADO DE M16x400MM 16"</v>
          </cell>
          <cell r="C557" t="str">
            <v>PC</v>
          </cell>
          <cell r="D557">
            <v>18.399999999999999</v>
          </cell>
        </row>
        <row r="558">
          <cell r="A558">
            <v>2000470</v>
          </cell>
          <cell r="B558" t="str">
            <v>PARAFUSO DE MAQUINA RS GALVANIZADO DE M16x250MM 10"</v>
          </cell>
          <cell r="C558" t="str">
            <v>PC</v>
          </cell>
          <cell r="D558">
            <v>3.4</v>
          </cell>
        </row>
        <row r="559">
          <cell r="A559">
            <v>2000471</v>
          </cell>
          <cell r="B559" t="str">
            <v>PARAFUSO DE MAQUINA RS GALVANIZADO DE M16x350MM 14"</v>
          </cell>
          <cell r="C559" t="str">
            <v>PC</v>
          </cell>
          <cell r="D559">
            <v>4</v>
          </cell>
        </row>
        <row r="560">
          <cell r="A560">
            <v>2000472</v>
          </cell>
          <cell r="B560" t="str">
            <v>PARAFUSO DE MAQUINA RS GALVANIZADO DE M16x400MM 16"</v>
          </cell>
          <cell r="C560" t="str">
            <v>PC</v>
          </cell>
          <cell r="D560">
            <v>4.2</v>
          </cell>
        </row>
        <row r="561">
          <cell r="A561">
            <v>2000473</v>
          </cell>
          <cell r="B561" t="str">
            <v>PARA-RAIOS DE DISTRIBUICAO TIPO VALVULA DE 12KV-5KA</v>
          </cell>
          <cell r="C561" t="str">
            <v>PC</v>
          </cell>
          <cell r="D561">
            <v>45</v>
          </cell>
        </row>
        <row r="562">
          <cell r="A562">
            <v>2000474</v>
          </cell>
          <cell r="B562" t="str">
            <v>PINO DE ACO GALVANIZADO ROSCA DE 26MM CAB. DE CHUMBO</v>
          </cell>
          <cell r="C562" t="str">
            <v>PC</v>
          </cell>
          <cell r="D562">
            <v>9.3000000000000007</v>
          </cell>
        </row>
        <row r="563">
          <cell r="A563">
            <v>2000475</v>
          </cell>
          <cell r="B563" t="str">
            <v>POSTE DE CONCRETO ARMADO DUPLO "T" DE 10/300 DAN</v>
          </cell>
          <cell r="C563" t="str">
            <v>PC</v>
          </cell>
          <cell r="D563">
            <v>870</v>
          </cell>
        </row>
        <row r="564">
          <cell r="A564">
            <v>2000476</v>
          </cell>
          <cell r="B564" t="str">
            <v>TERMINAL DE PRESSAO PARA CABO DE 25MM2</v>
          </cell>
          <cell r="C564" t="str">
            <v>PC</v>
          </cell>
          <cell r="D564">
            <v>1.2</v>
          </cell>
        </row>
        <row r="565">
          <cell r="A565">
            <v>2000477</v>
          </cell>
          <cell r="B565" t="str">
            <v>TERMINAL DE PRESSAO PARA CABO DE 50MM2</v>
          </cell>
          <cell r="C565" t="str">
            <v>PC</v>
          </cell>
          <cell r="D565">
            <v>3.9</v>
          </cell>
        </row>
        <row r="566">
          <cell r="A566">
            <v>2000478</v>
          </cell>
          <cell r="B566" t="str">
            <v>LIGACAO DOMICILIAR</v>
          </cell>
          <cell r="C566" t="str">
            <v>UN</v>
          </cell>
          <cell r="D566">
            <v>246</v>
          </cell>
        </row>
        <row r="567">
          <cell r="A567">
            <v>2000479</v>
          </cell>
          <cell r="B567" t="str">
            <v>ASSENTAMENTO DE TUBO PVC PARA ESGOTO DN 100</v>
          </cell>
          <cell r="C567" t="str">
            <v>M</v>
          </cell>
          <cell r="D567">
            <v>1.22</v>
          </cell>
        </row>
        <row r="568">
          <cell r="A568">
            <v>2000480</v>
          </cell>
          <cell r="B568" t="str">
            <v>FORNECIMENTO E ASSENTAMENTO DE CURVA 11o30' EM FOFO DUCTIL,</v>
          </cell>
          <cell r="C568" t="str">
            <v>PC</v>
          </cell>
          <cell r="D568">
            <v>323.39</v>
          </cell>
        </row>
        <row r="569">
          <cell r="A569">
            <v>2000481</v>
          </cell>
          <cell r="B569" t="str">
            <v>FORNECIMENTO E ASSENTAMENTO DE CURVA 22o EM FOFO DUCTIL, C/</v>
          </cell>
          <cell r="C569" t="str">
            <v>PC</v>
          </cell>
          <cell r="D569">
            <v>85.94</v>
          </cell>
        </row>
        <row r="570">
          <cell r="A570">
            <v>2000482</v>
          </cell>
          <cell r="B570" t="str">
            <v>ASSENTAMENTO DE CONEXOES EM FERRO FUNDIDO, JUNTA ELASTICA,</v>
          </cell>
          <cell r="C570" t="str">
            <v>M</v>
          </cell>
          <cell r="D570">
            <v>1.3</v>
          </cell>
        </row>
        <row r="571">
          <cell r="A571">
            <v>2000483</v>
          </cell>
          <cell r="B571" t="str">
            <v>FORNECIMENTO E ASSENTAMENTO DE CURVA 22o30' EM FOFO JE DN 3</v>
          </cell>
          <cell r="C571" t="str">
            <v>PC</v>
          </cell>
          <cell r="D571">
            <v>340.21</v>
          </cell>
        </row>
        <row r="572">
          <cell r="A572">
            <v>2000484</v>
          </cell>
          <cell r="B572" t="str">
            <v>FORNECIMENTO E ASSENTAMENTO DE CURVA 45o EM FOFO JE DN 100M</v>
          </cell>
          <cell r="C572" t="str">
            <v>PC</v>
          </cell>
          <cell r="D572">
            <v>86.14</v>
          </cell>
        </row>
        <row r="573">
          <cell r="A573">
            <v>2000485</v>
          </cell>
          <cell r="B573" t="str">
            <v>FORNECIMENTO E ASSENTAMENTO DE CURVA 90o EM FOFO JE DN 100M</v>
          </cell>
          <cell r="C573" t="str">
            <v>PC</v>
          </cell>
          <cell r="D573">
            <v>86.14</v>
          </cell>
        </row>
        <row r="574">
          <cell r="A574">
            <v>2000486</v>
          </cell>
          <cell r="B574" t="str">
            <v>FORNECIMENTO E ASSENTAMENTO DE CURVA 90o EM FOFO JE DN 300M</v>
          </cell>
          <cell r="C574" t="str">
            <v>PC</v>
          </cell>
          <cell r="D574">
            <v>428.69</v>
          </cell>
        </row>
        <row r="575">
          <cell r="A575">
            <v>2000487</v>
          </cell>
          <cell r="B575" t="str">
            <v>ACERTO E VERIFICACAO DO NIVELAMENTO DE CAVA</v>
          </cell>
          <cell r="C575" t="str">
            <v>M</v>
          </cell>
          <cell r="D575">
            <v>2.74</v>
          </cell>
        </row>
        <row r="576">
          <cell r="A576">
            <v>2000488</v>
          </cell>
          <cell r="B576" t="str">
            <v>TUBO PVC DEFOFO, DIAM. 100MM</v>
          </cell>
          <cell r="C576" t="str">
            <v>M</v>
          </cell>
          <cell r="D576">
            <v>16.68</v>
          </cell>
        </row>
        <row r="577">
          <cell r="A577">
            <v>2000489</v>
          </cell>
          <cell r="B577" t="str">
            <v>TUBO PVC DEFOFO, DIAM. 250MM</v>
          </cell>
          <cell r="C577" t="str">
            <v>M</v>
          </cell>
          <cell r="D577">
            <v>74.88</v>
          </cell>
        </row>
        <row r="578">
          <cell r="A578">
            <v>2000490</v>
          </cell>
          <cell r="B578" t="str">
            <v>TUBO PVC DEFOFO, DIAM. 400MM</v>
          </cell>
          <cell r="C578" t="str">
            <v>M</v>
          </cell>
          <cell r="D578">
            <v>170</v>
          </cell>
        </row>
        <row r="579">
          <cell r="A579">
            <v>2000491</v>
          </cell>
          <cell r="B579" t="str">
            <v>TUBO PVC P/ESGOTO SANIT.,DIAM. NOMINAL 400MM</v>
          </cell>
          <cell r="C579" t="str">
            <v>M</v>
          </cell>
          <cell r="D579">
            <v>93.65</v>
          </cell>
        </row>
        <row r="580">
          <cell r="A580">
            <v>2000492</v>
          </cell>
          <cell r="B580" t="str">
            <v>FORNECIMENTO E ASSENTAMENTO DE TUBULACAO DEFOFO DN 200</v>
          </cell>
          <cell r="C580" t="str">
            <v>M</v>
          </cell>
          <cell r="D580">
            <v>51.07</v>
          </cell>
        </row>
        <row r="581">
          <cell r="A581">
            <v>2000493</v>
          </cell>
          <cell r="B581" t="str">
            <v>ASSENTAMENTO DE TUBOS DE PVC DEFOFO, JUNTA ELEASTICA INTEGR</v>
          </cell>
          <cell r="C581" t="str">
            <v>M</v>
          </cell>
          <cell r="D581">
            <v>2.41</v>
          </cell>
        </row>
        <row r="582">
          <cell r="A582">
            <v>2000494</v>
          </cell>
          <cell r="B582" t="str">
            <v>CARGA E DESCARGA DE TUBOS DE PVC RIGIDO E PVC DEFOFO DN 200</v>
          </cell>
          <cell r="C582" t="str">
            <v>M</v>
          </cell>
          <cell r="D582">
            <v>0.53</v>
          </cell>
        </row>
        <row r="583">
          <cell r="A583">
            <v>2000495</v>
          </cell>
          <cell r="B583" t="str">
            <v>PORTAO DE TUBO E TELA DE ACO GALVANIZADO C/PINTURA ANTI-COR</v>
          </cell>
          <cell r="C583" t="str">
            <v>M2</v>
          </cell>
          <cell r="D583">
            <v>147.01</v>
          </cell>
        </row>
        <row r="584">
          <cell r="A584">
            <v>2000496</v>
          </cell>
          <cell r="B584" t="str">
            <v>FORNECIMENTO E ASSENTAMENTO DE EXTREMIDADE EM PVC C/ BOLSA</v>
          </cell>
          <cell r="C584" t="str">
            <v>PC</v>
          </cell>
          <cell r="D584">
            <v>116.23</v>
          </cell>
        </row>
        <row r="585">
          <cell r="A585">
            <v>2000497</v>
          </cell>
          <cell r="B585" t="str">
            <v>FORNECIMENTO E ASSENTAMENTO DE TUBULACAO PVC CLASSE 15 DN 1</v>
          </cell>
          <cell r="C585" t="str">
            <v>M</v>
          </cell>
          <cell r="D585">
            <v>18.239999999999998</v>
          </cell>
        </row>
        <row r="586">
          <cell r="A586">
            <v>2000498</v>
          </cell>
          <cell r="B586" t="str">
            <v>FORNECIMENTO E ASSENTAMENTO DE TUBULACAO PVC CLASSE 15 DN 5</v>
          </cell>
          <cell r="C586" t="str">
            <v>M</v>
          </cell>
          <cell r="D586">
            <v>5.55</v>
          </cell>
        </row>
        <row r="587">
          <cell r="A587">
            <v>2000499</v>
          </cell>
          <cell r="B587" t="str">
            <v>FORNECIMENTO E ASSENTAMENTO DE TUBULACAO PVC CLASSE 15 DN 7</v>
          </cell>
          <cell r="C587" t="str">
            <v>M</v>
          </cell>
          <cell r="D587">
            <v>10.48</v>
          </cell>
        </row>
        <row r="588">
          <cell r="A588">
            <v>2000500</v>
          </cell>
          <cell r="B588" t="str">
            <v>ENTRADA E QUADRO DE ENERGIA PAARA OS CONJ. MOTO-BOMBA</v>
          </cell>
          <cell r="C588" t="str">
            <v>VB</v>
          </cell>
          <cell r="D588">
            <v>16011.28</v>
          </cell>
        </row>
        <row r="589">
          <cell r="A589">
            <v>2000501</v>
          </cell>
          <cell r="B589" t="str">
            <v>FORNECIMENTO E MONTAGEM DE TUBOS, PECAS, VALVULAS E EQUIPAM</v>
          </cell>
          <cell r="C589" t="str">
            <v>VB</v>
          </cell>
          <cell r="D589">
            <v>11632.05</v>
          </cell>
        </row>
        <row r="590">
          <cell r="A590">
            <v>2000502</v>
          </cell>
          <cell r="B590" t="str">
            <v>FORNECIMENTO E MONTAGEM DE TUBOS, PECAS, VALVULAS E EQUIPAM</v>
          </cell>
          <cell r="C590" t="str">
            <v>VB</v>
          </cell>
          <cell r="D590">
            <v>34160.83</v>
          </cell>
        </row>
        <row r="591">
          <cell r="A591">
            <v>2000503</v>
          </cell>
          <cell r="B591" t="str">
            <v>FORNECIMENTO E MONTAGEM DE TUBOS, PECAS, VALVULAS E EQUIPAM</v>
          </cell>
          <cell r="C591" t="str">
            <v>VB</v>
          </cell>
          <cell r="D591">
            <v>32395.03</v>
          </cell>
        </row>
        <row r="592">
          <cell r="A592">
            <v>2000504</v>
          </cell>
          <cell r="B592" t="str">
            <v>FORNECIMENTO E MONTAGEM DE TUBOS, PECAS, VALVULAS E EQUIPAM</v>
          </cell>
          <cell r="C592" t="str">
            <v>VB</v>
          </cell>
          <cell r="D592">
            <v>11632.05</v>
          </cell>
        </row>
        <row r="593">
          <cell r="A593">
            <v>2000505</v>
          </cell>
          <cell r="B593" t="str">
            <v>FORNECIMENTO E INSTALACAO DE CONJUNTO MOTO-BOMBA RE-AUTOESC</v>
          </cell>
          <cell r="C593" t="str">
            <v>UN</v>
          </cell>
          <cell r="D593">
            <v>19479.87</v>
          </cell>
        </row>
        <row r="594">
          <cell r="A594">
            <v>2000506</v>
          </cell>
          <cell r="B594" t="str">
            <v>FORNECIMENTO E INSTALACAO DE CONJUNTO MOTO-BOMBA RE-AUTOESC</v>
          </cell>
          <cell r="C594" t="str">
            <v>UN</v>
          </cell>
          <cell r="D594">
            <v>24629.200000000001</v>
          </cell>
        </row>
        <row r="595">
          <cell r="A595">
            <v>3000000</v>
          </cell>
          <cell r="B595" t="str">
            <v>Lavatorio de parede c/ torneira metalica de 1/2"</v>
          </cell>
          <cell r="C595" t="str">
            <v>und</v>
          </cell>
          <cell r="D595">
            <v>235.14</v>
          </cell>
        </row>
        <row r="596">
          <cell r="A596">
            <v>3000001</v>
          </cell>
          <cell r="B596" t="str">
            <v>Luminaria florescente 2x40w</v>
          </cell>
          <cell r="C596" t="str">
            <v>und</v>
          </cell>
          <cell r="D596">
            <v>66.63</v>
          </cell>
        </row>
        <row r="597">
          <cell r="A597">
            <v>3000002</v>
          </cell>
          <cell r="B597" t="str">
            <v>Metais(Chuveiro e registro de pressao 25mm c/canopla)</v>
          </cell>
          <cell r="C597" t="str">
            <v>und</v>
          </cell>
          <cell r="D597">
            <v>175.28</v>
          </cell>
        </row>
        <row r="598">
          <cell r="A598">
            <v>3000003</v>
          </cell>
          <cell r="B598" t="str">
            <v>Pintura esmalte</v>
          </cell>
          <cell r="C598" t="str">
            <v>m2</v>
          </cell>
          <cell r="D598">
            <v>10.9</v>
          </cell>
        </row>
        <row r="599">
          <cell r="A599">
            <v>3000004</v>
          </cell>
          <cell r="B599" t="str">
            <v>Ponto de agua 25mm</v>
          </cell>
          <cell r="C599" t="str">
            <v>un</v>
          </cell>
          <cell r="D599">
            <v>35.6</v>
          </cell>
        </row>
        <row r="600">
          <cell r="A600">
            <v>3000005</v>
          </cell>
          <cell r="B600" t="str">
            <v>Ponto de esgoto (100mm e 50mm)</v>
          </cell>
          <cell r="C600" t="str">
            <v>UN</v>
          </cell>
          <cell r="D600">
            <v>90.66</v>
          </cell>
        </row>
        <row r="601">
          <cell r="A601">
            <v>3000006</v>
          </cell>
          <cell r="B601" t="str">
            <v>Ponto de Luz ou forca embutido</v>
          </cell>
          <cell r="C601" t="str">
            <v>UN</v>
          </cell>
          <cell r="D601">
            <v>84.61</v>
          </cell>
        </row>
        <row r="602">
          <cell r="A602">
            <v>3000007</v>
          </cell>
          <cell r="B602" t="str">
            <v>Reboco</v>
          </cell>
          <cell r="C602" t="str">
            <v>M2</v>
          </cell>
          <cell r="D602">
            <v>10.33</v>
          </cell>
        </row>
        <row r="603">
          <cell r="A603">
            <v>3000008</v>
          </cell>
          <cell r="B603" t="str">
            <v>Recomposicao de ligacao</v>
          </cell>
          <cell r="C603" t="str">
            <v>UN</v>
          </cell>
          <cell r="D603">
            <v>23.89</v>
          </cell>
        </row>
        <row r="604">
          <cell r="A604">
            <v>3000009</v>
          </cell>
          <cell r="B604" t="str">
            <v>Transporte manual de qualquer natureza, ate 60m</v>
          </cell>
          <cell r="C604" t="str">
            <v>M3</v>
          </cell>
          <cell r="D604">
            <v>12.12</v>
          </cell>
        </row>
        <row r="605">
          <cell r="A605">
            <v>3000010</v>
          </cell>
          <cell r="B605" t="str">
            <v>Pintura de ligacao - execucao,inclusive ligante</v>
          </cell>
          <cell r="C605" t="str">
            <v>M2</v>
          </cell>
          <cell r="D605">
            <v>0.78</v>
          </cell>
        </row>
        <row r="606">
          <cell r="A606">
            <v>3000011</v>
          </cell>
          <cell r="B606" t="str">
            <v>Argamassa industrializada comum (votomassa ou similar)</v>
          </cell>
          <cell r="C606" t="str">
            <v>KG</v>
          </cell>
          <cell r="D606">
            <v>0.52</v>
          </cell>
        </row>
        <row r="607">
          <cell r="A607">
            <v>3000012</v>
          </cell>
          <cell r="B607" t="str">
            <v>Revestimento em piso e parede c/ceramica 20x20cm (incluindo</v>
          </cell>
          <cell r="C607" t="str">
            <v>M2</v>
          </cell>
          <cell r="D607">
            <v>38.92</v>
          </cell>
        </row>
        <row r="608">
          <cell r="A608">
            <v>3000013</v>
          </cell>
          <cell r="B608" t="str">
            <v>Monovia em perfil "I" com talha manual cap. 1,0T</v>
          </cell>
          <cell r="C608" t="str">
            <v>UN</v>
          </cell>
          <cell r="D608">
            <v>3487.1</v>
          </cell>
        </row>
        <row r="609">
          <cell r="A609">
            <v>3000014</v>
          </cell>
          <cell r="B609" t="str">
            <v>Forma plana p/fundacoes, em compensado resinado 12mm, 02 us</v>
          </cell>
          <cell r="C609" t="str">
            <v>M2</v>
          </cell>
          <cell r="D609">
            <v>36.01</v>
          </cell>
        </row>
        <row r="610">
          <cell r="A610">
            <v>3000015</v>
          </cell>
          <cell r="B610" t="str">
            <v>Fornecimento e assentamento tampao de ferro ductil DN=600mm</v>
          </cell>
          <cell r="C610" t="str">
            <v>UN</v>
          </cell>
          <cell r="D610">
            <v>199.54</v>
          </cell>
        </row>
        <row r="611">
          <cell r="A611">
            <v>2000077</v>
          </cell>
          <cell r="B611" t="str">
            <v>ESCAVACAO A CEU ABERTO, EM MAT. DE 2A. CAT.</v>
          </cell>
          <cell r="C611" t="str">
            <v>m3</v>
          </cell>
          <cell r="D611">
            <v>20.98</v>
          </cell>
        </row>
        <row r="612">
          <cell r="A612">
            <v>2000081</v>
          </cell>
          <cell r="B612" t="str">
            <v>ESCAVACAO A CEU ABERTO, EM MAT. DE 1A. CAT.</v>
          </cell>
          <cell r="C612" t="str">
            <v>m3</v>
          </cell>
          <cell r="D612">
            <v>13.11</v>
          </cell>
        </row>
        <row r="613">
          <cell r="A613">
            <v>2000216</v>
          </cell>
          <cell r="B613" t="str">
            <v>CARGA E DESCARGA MEC. DE MAT. A GRANEL EM CAMINHAO BASCUL.</v>
          </cell>
          <cell r="C613" t="str">
            <v>T</v>
          </cell>
          <cell r="D613">
            <v>1.46</v>
          </cell>
        </row>
        <row r="614">
          <cell r="A614">
            <v>2000224</v>
          </cell>
          <cell r="B614" t="str">
            <v>ESCAVACAO DE VALA NAO ESCORADA, EM MAT. DE 1a. CAT., ATE 1,</v>
          </cell>
          <cell r="C614" t="str">
            <v>M3</v>
          </cell>
          <cell r="D614">
            <v>16.170000000000002</v>
          </cell>
        </row>
        <row r="615">
          <cell r="A615">
            <v>2000226</v>
          </cell>
          <cell r="B615" t="str">
            <v>ESCAVACAO DE VALA NAO ESCORADA, EM MAT. DE 1a. CAT., ENTRE</v>
          </cell>
          <cell r="C615" t="str">
            <v>M3</v>
          </cell>
          <cell r="D615">
            <v>17.78</v>
          </cell>
        </row>
        <row r="616">
          <cell r="A616">
            <v>2000227</v>
          </cell>
          <cell r="B616" t="str">
            <v>ESCAVACAO DE VALA NAO ESCORADA, EM MAT. DE 1a. CAT., ENTRE</v>
          </cell>
          <cell r="C616" t="str">
            <v>M3</v>
          </cell>
          <cell r="D616">
            <v>18.510000000000002</v>
          </cell>
        </row>
        <row r="617">
          <cell r="A617">
            <v>2000228</v>
          </cell>
          <cell r="B617" t="str">
            <v>ESCAVACAO DE VALA NAO ESCORADA, EM MAT. DE 1a. CAT., ENTRE</v>
          </cell>
          <cell r="C617" t="str">
            <v>M3</v>
          </cell>
          <cell r="D617">
            <v>19.670000000000002</v>
          </cell>
        </row>
        <row r="618">
          <cell r="A618">
            <v>2000229</v>
          </cell>
          <cell r="B618" t="str">
            <v>ESCAVACAO MECANICA C/ TRATOR DE LAMINA, POTENCIA 200CV, EM</v>
          </cell>
          <cell r="C618" t="str">
            <v>M3</v>
          </cell>
          <cell r="D618">
            <v>6.28</v>
          </cell>
        </row>
        <row r="619">
          <cell r="A619">
            <v>2000230</v>
          </cell>
          <cell r="B619" t="str">
            <v>Escavacao mecanica c/trator de lamina, potencia 200cv, em m</v>
          </cell>
          <cell r="C619" t="str">
            <v>m3</v>
          </cell>
          <cell r="D619">
            <v>17.59</v>
          </cell>
        </row>
        <row r="620">
          <cell r="A620">
            <v>2000252</v>
          </cell>
          <cell r="B620" t="str">
            <v>TRANSPORTE DE QUALQUER NATUR. C/VELOC. MEDIA DE 15 KM/H EM</v>
          </cell>
          <cell r="C620" t="str">
            <v>TxKM</v>
          </cell>
          <cell r="D620">
            <v>4.55</v>
          </cell>
        </row>
        <row r="621">
          <cell r="A621">
            <v>2000253</v>
          </cell>
          <cell r="B621" t="str">
            <v>TRANSPORTE DE QUALQUER NATUR. C/VELOC. MEDIA DE 15 KM/H EM</v>
          </cell>
          <cell r="C621" t="str">
            <v>TxKM</v>
          </cell>
          <cell r="D621">
            <v>4.55</v>
          </cell>
        </row>
        <row r="622">
          <cell r="A622">
            <v>2000276</v>
          </cell>
          <cell r="B622" t="str">
            <v>ATERRO COMPACTADO A 95%, EM CAMADAS DE 20 CM DE MAT. SOLTO,</v>
          </cell>
          <cell r="C622" t="str">
            <v>M3</v>
          </cell>
          <cell r="D622">
            <v>15.76</v>
          </cell>
        </row>
        <row r="623">
          <cell r="A623">
            <v>2000277</v>
          </cell>
          <cell r="B623" t="str">
            <v>MATERIAL DE JAZIDA PARA ATERROS COM CBR&gt;10, INCLUSIVE AQUIS</v>
          </cell>
          <cell r="C623" t="str">
            <v>M3</v>
          </cell>
          <cell r="D623">
            <v>6.42</v>
          </cell>
        </row>
        <row r="624">
          <cell r="A624">
            <v>2000278</v>
          </cell>
          <cell r="B624" t="str">
            <v>EXECUCAO DE ATERRO, ADENSADO MECANICAMENTE COM ROLO LISO A</v>
          </cell>
          <cell r="C624" t="str">
            <v>M3</v>
          </cell>
          <cell r="D624">
            <v>4.21</v>
          </cell>
        </row>
        <row r="625">
          <cell r="A625">
            <v>2000279</v>
          </cell>
          <cell r="B625" t="str">
            <v>MOMENTO EXTRAORDINARIO DE TRANSPORTE, COM CAMINHAO BASCULAN</v>
          </cell>
          <cell r="C625" t="str">
            <v>M3xKM</v>
          </cell>
          <cell r="D625">
            <v>1.71</v>
          </cell>
        </row>
        <row r="626">
          <cell r="A626">
            <v>2000402</v>
          </cell>
          <cell r="B626" t="str">
            <v>CARGA E DESCARGA MEC. DE ROCHA EM CAMINHAO BASCUL. CAPAC. U</v>
          </cell>
          <cell r="C626" t="str">
            <v>T</v>
          </cell>
          <cell r="D626">
            <v>2.73</v>
          </cell>
        </row>
        <row r="627">
          <cell r="A627">
            <v>2000407</v>
          </cell>
          <cell r="B627" t="str">
            <v>ESCAVACAO E FORNECIMENTO DE SOLO DE JAZIDA</v>
          </cell>
          <cell r="C627" t="str">
            <v>M3</v>
          </cell>
          <cell r="D627">
            <v>6.42</v>
          </cell>
        </row>
        <row r="628">
          <cell r="A628">
            <v>2000419</v>
          </cell>
          <cell r="B628" t="str">
            <v>LANCAMENTO E ESPALHAMENTO DE MATERIAL DE QUALQUER NATUREZA,</v>
          </cell>
          <cell r="C628" t="str">
            <v>M3</v>
          </cell>
          <cell r="D628">
            <v>2.38</v>
          </cell>
        </row>
        <row r="629">
          <cell r="A629">
            <v>2000420</v>
          </cell>
          <cell r="B629" t="str">
            <v>LANCAMENTO E ESPALHAMENTO DE ROCHA</v>
          </cell>
          <cell r="C629" t="str">
            <v>M3</v>
          </cell>
          <cell r="D629">
            <v>2.72</v>
          </cell>
        </row>
        <row r="630">
          <cell r="A630">
            <v>2000423</v>
          </cell>
          <cell r="B630" t="str">
            <v>REATERRO DE VALA/CAVA UTILIZ. VIBRO COMPACTADOR PORTATIL</v>
          </cell>
          <cell r="C630" t="str">
            <v>M3</v>
          </cell>
          <cell r="D630">
            <v>12.09</v>
          </cell>
        </row>
        <row r="631">
          <cell r="A631">
            <v>2000427</v>
          </cell>
          <cell r="B631" t="str">
            <v>CARGA E DESCARGA MEC. DE MAT. A GRANEL EM CAMINHAO BASCUL.</v>
          </cell>
          <cell r="C631" t="str">
            <v>T</v>
          </cell>
          <cell r="D631">
            <v>1.46</v>
          </cell>
        </row>
        <row r="632">
          <cell r="A632">
            <v>2000428</v>
          </cell>
          <cell r="B632" t="str">
            <v>CARGA E DESCARGA MEC. DE MAT. A GRANEL EM CAMINHAO BASCUL.</v>
          </cell>
          <cell r="C632" t="str">
            <v>T</v>
          </cell>
          <cell r="D632">
            <v>1.46</v>
          </cell>
        </row>
        <row r="633">
          <cell r="A633">
            <v>2000430</v>
          </cell>
          <cell r="B633" t="str">
            <v>ESCAVACAO MECANICA C/ TRATOR DE LAMINA, POTENCIA 200CV, EM</v>
          </cell>
          <cell r="C633" t="str">
            <v>M3</v>
          </cell>
          <cell r="D633">
            <v>6.28</v>
          </cell>
        </row>
        <row r="634">
          <cell r="A634">
            <v>2000431</v>
          </cell>
          <cell r="B634" t="str">
            <v>TRANSPORTE DE QUALQUER NATUR. C/VELOC. MEDIA DE 15 KM/H EM</v>
          </cell>
          <cell r="C634" t="str">
            <v>TxKM</v>
          </cell>
          <cell r="D634">
            <v>4.55</v>
          </cell>
        </row>
        <row r="635">
          <cell r="A635">
            <v>2000432</v>
          </cell>
          <cell r="B635" t="str">
            <v>ATERRO COMPACTADO A 95%, EM CAMADAS DE 20 CM DE MAT. SOLTO,</v>
          </cell>
          <cell r="C635" t="str">
            <v>M3</v>
          </cell>
          <cell r="D635">
            <v>15.76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ATERIAIS TOTAIS"/>
      <sheetName val="RESUMO"/>
      <sheetName val="1-1"/>
      <sheetName val="2-1"/>
      <sheetName val="2-2"/>
      <sheetName val="2-3"/>
      <sheetName val="2-4"/>
      <sheetName val="3-1"/>
      <sheetName val="3-2"/>
      <sheetName val="3-3"/>
      <sheetName val="3-4"/>
      <sheetName val="3-5"/>
      <sheetName val="3-6"/>
      <sheetName val="3-7"/>
      <sheetName val="3-8"/>
      <sheetName val="3-9"/>
      <sheetName val="3-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"/>
      <sheetName val="RESUMO"/>
      <sheetName val="KAPA"/>
      <sheetName val="56.000.000,00"/>
      <sheetName val="ESGOTAMENTO"/>
    </sheetNames>
    <sheetDataSet>
      <sheetData sheetId="0"/>
      <sheetData sheetId="1"/>
      <sheetData sheetId="2">
        <row r="7">
          <cell r="K7">
            <v>2.1</v>
          </cell>
        </row>
      </sheetData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álculo"/>
      <sheetName val="Curva ABC"/>
      <sheetName val="Cronograma"/>
      <sheetName val="QCI"/>
      <sheetName val="Composição"/>
      <sheetName val="COTAÇÃO"/>
      <sheetName val="Plan1"/>
    </sheetNames>
    <sheetDataSet>
      <sheetData sheetId="0">
        <row r="16">
          <cell r="D16" t="str">
            <v>Administração da obra</v>
          </cell>
          <cell r="F16">
            <v>10</v>
          </cell>
        </row>
        <row r="17">
          <cell r="D17" t="str">
            <v xml:space="preserve">Sub Total </v>
          </cell>
        </row>
        <row r="18">
          <cell r="D18" t="str">
            <v xml:space="preserve">TERRAPLENAGEM E PAVIMENTAÇÃO </v>
          </cell>
        </row>
        <row r="19">
          <cell r="D19" t="str">
            <v>SERVIÇOS DE TERRAPLENAGEM</v>
          </cell>
        </row>
        <row r="20">
          <cell r="D20" t="str">
            <v xml:space="preserve">SERVIÇOS DE TOPOGRÁFIA </v>
          </cell>
        </row>
        <row r="21">
          <cell r="C21">
            <v>99064</v>
          </cell>
          <cell r="D21" t="str">
            <v>LOCAÇÃO DE PAVIMENTAÇÃO. AF_10/2018</v>
          </cell>
          <cell r="F21">
            <v>6017.3200000000006</v>
          </cell>
        </row>
        <row r="22">
          <cell r="D22" t="str">
            <v>MOVIMENTO DE TERRA</v>
          </cell>
        </row>
        <row r="23">
          <cell r="C23">
            <v>100575</v>
          </cell>
          <cell r="D23" t="str">
            <v>Regularizacao de superficies em terra com motoniveladora. AF_11/2019 - (Paralelepípedo)</v>
          </cell>
          <cell r="F23">
            <v>41140.92</v>
          </cell>
        </row>
        <row r="24">
          <cell r="D24" t="str">
            <v>PAVIMENTAÇÃO</v>
          </cell>
        </row>
        <row r="25">
          <cell r="D25" t="str">
            <v>Pavimentação em paralelepípedo</v>
          </cell>
        </row>
        <row r="26">
          <cell r="D26" t="str">
            <v xml:space="preserve">Pavimento em paralelepipedo sobre colchao de areia 15 cm, rejuntado com argamassa de cimento e areia no traço 1:3 (pedras pequenas 30 a 35 pecas por m2) </v>
          </cell>
          <cell r="F26">
            <v>41140.92</v>
          </cell>
        </row>
        <row r="27">
          <cell r="D27" t="str">
            <v>Meio-fio (guia)</v>
          </cell>
        </row>
        <row r="28">
          <cell r="C28">
            <v>94273</v>
          </cell>
          <cell r="D28" t="str">
            <v>Assentamento de guia (meio-fio) em trecho reto, confeccionada em concreto pré-fabricado, dimensões 100x15x13x30 cm (comprimento x base inferior x base superior x altura), para vias urbanas (uso viário). af_06/2016</v>
          </cell>
          <cell r="F28">
            <v>12034.640000000001</v>
          </cell>
        </row>
        <row r="29">
          <cell r="D29" t="str">
            <v xml:space="preserve">Sub Total </v>
          </cell>
        </row>
        <row r="30">
          <cell r="D30" t="str">
            <v>SINALIZAÇÃO VIÁRIA</v>
          </cell>
        </row>
        <row r="31">
          <cell r="C31">
            <v>12690</v>
          </cell>
          <cell r="D31" t="str">
            <v>Placa de regulamentação R-1 - hexagonal, (parada obrigatória), padrão dnit, em chapa de aço nº 18, tratada, revestida em película totalmente refletiva, incluso barrote para fixação - fornecimento e instalação</v>
          </cell>
          <cell r="F31">
            <v>80</v>
          </cell>
        </row>
        <row r="32">
          <cell r="C32">
            <v>12692</v>
          </cell>
          <cell r="D32" t="str">
            <v>Placa de regulamentação R-19 - circular, (velocodade máxima permitiada), padrão dnit, em chapa deaço nº 18, tratada, revestida com película totalmente refletiva, incluso barrote para fixação - fornecimento e instalação</v>
          </cell>
          <cell r="F32">
            <v>93</v>
          </cell>
        </row>
        <row r="33">
          <cell r="D33" t="str">
            <v xml:space="preserve">Sub Total </v>
          </cell>
        </row>
        <row r="34">
          <cell r="D34" t="str">
            <v>DRENAGEM DE ÁGUAS PLUVIAS</v>
          </cell>
        </row>
        <row r="35">
          <cell r="C35">
            <v>99063</v>
          </cell>
          <cell r="D35" t="str">
            <v>Locação de rede de água ou esgoto. AF_10/2018</v>
          </cell>
          <cell r="F35">
            <v>769</v>
          </cell>
        </row>
        <row r="36">
          <cell r="C36">
            <v>90082</v>
          </cell>
          <cell r="D36" t="str">
            <v>Escavação mecanizada de vala com profundidade até 1,5 m, com escavadeira hidráulica (capacidade da caçamba: 0,8 m3 / potência: 111 hp), largura de 1,5 m a 2,5 m, em solo de 1a categoria, em vias urbanas. af_01/2015</v>
          </cell>
          <cell r="F36">
            <v>2208.5499999999997</v>
          </cell>
        </row>
        <row r="37">
          <cell r="C37">
            <v>90084</v>
          </cell>
          <cell r="D37" t="str">
            <v>Escavação mecanizada de vala com profundidade maior que 1,51 m até 3,0  m, com escavadeira hidráulica (capacidade da caçamba: 0,8 m3 / potência: 111 hp), largura até 1,5 m, em solo de 1a categoria, em vias urbanas. af_01/2015</v>
          </cell>
          <cell r="F37">
            <v>300.12000000000006</v>
          </cell>
        </row>
        <row r="38">
          <cell r="C38">
            <v>93382</v>
          </cell>
          <cell r="D38" t="str">
            <v>Reaterro manual de valas com compactação mecanizada</v>
          </cell>
          <cell r="F38">
            <v>2179.8499999999995</v>
          </cell>
        </row>
        <row r="39">
          <cell r="C39">
            <v>100978</v>
          </cell>
          <cell r="D39" t="str">
            <v>CARGA, MANOBRA E DESCARGA DE SOLOS E MATERIAIS GRANULARES EM CAMINHÃO BASCULANTE 10 M³ - CARGA COM ESCAVADEIRA HIDRÁULICA (CAÇAMBA DE 1,20 M³ / 155 HP) E DESCARGA LIVRE (UNIDADE: M3). AF_07/2020</v>
          </cell>
          <cell r="F39">
            <v>427.46600000000024</v>
          </cell>
        </row>
        <row r="40">
          <cell r="C40">
            <v>93588</v>
          </cell>
          <cell r="D40" t="str">
            <v>Transporte com caminhão basculante de 10 m³, em via urbana em leito natural -  (bota fora)</v>
          </cell>
          <cell r="F40">
            <v>769.43880000000047</v>
          </cell>
        </row>
        <row r="41">
          <cell r="C41">
            <v>368</v>
          </cell>
          <cell r="D41" t="str">
            <v>Areia para aterro - Posto jazida/fornecedor (Retirado na jazida, sem transporte)</v>
          </cell>
          <cell r="F41">
            <v>223.47</v>
          </cell>
        </row>
        <row r="42">
          <cell r="C42">
            <v>92210</v>
          </cell>
          <cell r="D42" t="str">
            <v>Tubo de concreto para redes coletoras de águas pluviais, diâmetro de 400 mm, junta rígida, instalado em local com baixo nível de interferênc ias - fornecimento e assentamento. af_12/2015</v>
          </cell>
          <cell r="F42">
            <v>88</v>
          </cell>
        </row>
        <row r="43">
          <cell r="C43">
            <v>92212</v>
          </cell>
          <cell r="D43" t="str">
            <v>Tubo de concreto para redes coletoras de águas pluviais, diâmetro de 600 mm, junta rígida, instalado em local com baixo nível de interferênc ias - fornecimento e assentamento. af_12/2015</v>
          </cell>
          <cell r="F43">
            <v>769</v>
          </cell>
        </row>
        <row r="44">
          <cell r="C44">
            <v>83659</v>
          </cell>
          <cell r="D44" t="str">
            <v>Boca de lobo em alvenaria tijolo macico, revestida c/ argamassa d e cimento e areia 1:3, sobre lastro de concreto 10cm e tampa de concreto armado</v>
          </cell>
          <cell r="F44">
            <v>22</v>
          </cell>
        </row>
        <row r="45">
          <cell r="C45">
            <v>2708</v>
          </cell>
          <cell r="D45" t="str">
            <v>Poço de visita em alvenaria tij. maciços esp. = 0,20m, dim. int. = 1.40 x 1.40 x 1.20m, laje sup.c.a. esp. = 0,15m, inclusive tampão td-600</v>
          </cell>
          <cell r="F45">
            <v>2</v>
          </cell>
        </row>
        <row r="46">
          <cell r="C46">
            <v>2710</v>
          </cell>
          <cell r="D46" t="str">
            <v>Poço de visita em alvenaria tij. maciços esp. = 0,20m, dim. int. = 1.40 x 1.40 x 1.60m, laje sup. c.a. esp. = 0,15m, inclusive tampão td-600</v>
          </cell>
          <cell r="F46">
            <v>2</v>
          </cell>
        </row>
        <row r="47">
          <cell r="C47">
            <v>2712</v>
          </cell>
          <cell r="D47" t="str">
            <v>Poço de visita em alvenaria tij. maciços esp. = 0,20m, dim. int. = 1.40 x 1.40 x 2.00m, laje sup.c.a. esp. = 0,15m, inclusive tampão td-600</v>
          </cell>
          <cell r="F47">
            <v>4</v>
          </cell>
        </row>
        <row r="48">
          <cell r="C48">
            <v>2734</v>
          </cell>
          <cell r="D48" t="str">
            <v>Poço de visita em alvenaria tij. maciços esp.=0,20m dim.int.=1,40x1,40x2,80m laje superior concreto armado esp.=0,15m, inclusive tampão td-600</v>
          </cell>
          <cell r="F48">
            <v>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Memoria calculo "/>
      <sheetName val="CRONOGRAMA "/>
      <sheetName val="COMPOSIÇÃO"/>
      <sheetName val="QCI"/>
      <sheetName val="Curva ABC"/>
      <sheetName val="Rua Sinalizadas"/>
    </sheetNames>
    <sheetDataSet>
      <sheetData sheetId="0" refreshError="1">
        <row r="12">
          <cell r="H12">
            <v>0.26140000000000002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5" tint="-0.249977111117893"/>
  </sheetPr>
  <dimension ref="A1:U677"/>
  <sheetViews>
    <sheetView showGridLines="0" showZeros="0" view="pageBreakPreview" topLeftCell="A4" zoomScale="80" zoomScaleNormal="100" zoomScaleSheetLayoutView="80" workbookViewId="0">
      <selection activeCell="I47" sqref="I47"/>
    </sheetView>
  </sheetViews>
  <sheetFormatPr defaultRowHeight="15"/>
  <cols>
    <col min="1" max="1" width="13.140625" style="379" customWidth="1"/>
    <col min="2" max="2" width="10" style="379" customWidth="1"/>
    <col min="3" max="3" width="18.7109375" style="379" customWidth="1"/>
    <col min="4" max="4" width="8.5703125" style="379" customWidth="1"/>
    <col min="5" max="5" width="106.28515625" style="379" customWidth="1"/>
    <col min="6" max="6" width="11.140625" style="379" customWidth="1"/>
    <col min="7" max="7" width="7.28515625" style="379" bestFit="1" customWidth="1"/>
    <col min="8" max="8" width="12.42578125" style="379" bestFit="1" customWidth="1"/>
    <col min="9" max="9" width="12.42578125" style="379" customWidth="1"/>
    <col min="10" max="10" width="16.85546875" style="379" customWidth="1"/>
    <col min="11" max="11" width="19.7109375" style="99" customWidth="1"/>
    <col min="12" max="12" width="23.28515625" style="99" customWidth="1"/>
    <col min="13" max="13" width="20" style="379" customWidth="1"/>
    <col min="14" max="15" width="17.140625" style="379" customWidth="1"/>
    <col min="16" max="16" width="17.5703125" style="11" customWidth="1"/>
    <col min="17" max="17" width="14.28515625" style="11" bestFit="1" customWidth="1"/>
    <col min="18" max="18" width="20.85546875" style="11" customWidth="1"/>
    <col min="19" max="19" width="9.5703125" style="11" customWidth="1"/>
    <col min="20" max="20" width="9.140625" style="11"/>
    <col min="21" max="16384" width="9.140625" style="379"/>
  </cols>
  <sheetData>
    <row r="1" spans="1:21" ht="87.75" customHeight="1">
      <c r="A1" s="6"/>
      <c r="B1" s="4"/>
      <c r="C1" s="4"/>
      <c r="D1" s="4"/>
      <c r="E1" s="7"/>
      <c r="F1" s="7"/>
      <c r="G1" s="7"/>
      <c r="H1" s="7"/>
      <c r="I1" s="7"/>
      <c r="J1" s="7"/>
      <c r="K1" s="7"/>
      <c r="L1" s="8"/>
      <c r="M1" s="9"/>
      <c r="N1" s="10"/>
      <c r="O1" s="10"/>
    </row>
    <row r="2" spans="1:21" ht="26.25" customHeight="1">
      <c r="A2" s="494" t="s">
        <v>38</v>
      </c>
      <c r="B2" s="495"/>
      <c r="C2" s="495"/>
      <c r="D2" s="495"/>
      <c r="E2" s="495"/>
      <c r="F2" s="495"/>
      <c r="G2" s="495"/>
      <c r="H2" s="495"/>
      <c r="I2" s="495"/>
      <c r="J2" s="495"/>
      <c r="K2" s="495"/>
      <c r="L2" s="496"/>
      <c r="M2" s="12"/>
      <c r="N2" s="10"/>
      <c r="O2" s="10"/>
    </row>
    <row r="3" spans="1:21" ht="15" customHeight="1">
      <c r="A3" s="497" t="s">
        <v>39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9"/>
      <c r="M3" s="12"/>
      <c r="N3" s="10"/>
      <c r="O3" s="10"/>
    </row>
    <row r="4" spans="1:21" ht="15.75" customHeight="1">
      <c r="A4" s="497" t="s">
        <v>337</v>
      </c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9"/>
      <c r="M4" s="13"/>
      <c r="N4" s="14"/>
      <c r="O4" s="14"/>
    </row>
    <row r="5" spans="1:21" ht="15.75" customHeight="1">
      <c r="A5" s="15"/>
      <c r="B5" s="16"/>
      <c r="C5" s="16"/>
      <c r="D5" s="16"/>
      <c r="E5" s="16"/>
      <c r="F5" s="16"/>
      <c r="G5" s="13"/>
      <c r="H5" s="13"/>
      <c r="I5" s="13"/>
      <c r="J5" s="13"/>
      <c r="K5" s="13"/>
      <c r="L5" s="17"/>
      <c r="M5" s="18"/>
    </row>
    <row r="6" spans="1:21" ht="15" customHeight="1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  <c r="L6" s="21"/>
      <c r="M6" s="22"/>
    </row>
    <row r="7" spans="1:21" ht="22.5" customHeight="1">
      <c r="A7" s="500" t="s">
        <v>40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501"/>
      <c r="M7" s="23"/>
      <c r="N7" s="484"/>
      <c r="O7" s="484"/>
    </row>
    <row r="8" spans="1:21" ht="15.75" customHeight="1">
      <c r="A8" s="25"/>
      <c r="B8" s="26"/>
      <c r="C8" s="26"/>
      <c r="D8" s="26"/>
      <c r="E8" s="26"/>
      <c r="F8" s="26"/>
      <c r="G8" s="27"/>
      <c r="H8" s="27"/>
      <c r="I8" s="27"/>
      <c r="J8" s="27"/>
      <c r="K8" s="27"/>
      <c r="L8" s="28"/>
      <c r="M8" s="29"/>
    </row>
    <row r="9" spans="1:21" ht="12" customHeight="1">
      <c r="A9" s="30"/>
      <c r="B9" s="26"/>
      <c r="C9" s="26"/>
      <c r="D9" s="26"/>
      <c r="E9" s="26"/>
      <c r="F9" s="26"/>
      <c r="G9" s="27"/>
      <c r="H9" s="27"/>
      <c r="I9" s="27"/>
      <c r="J9" s="27"/>
      <c r="K9" s="27"/>
      <c r="L9" s="28"/>
      <c r="M9" s="29"/>
    </row>
    <row r="10" spans="1:21" ht="25.5" customHeight="1">
      <c r="A10" s="502" t="s">
        <v>41</v>
      </c>
      <c r="B10" s="503"/>
      <c r="C10" s="503"/>
      <c r="D10" s="503"/>
      <c r="E10" s="503"/>
      <c r="F10" s="503"/>
      <c r="G10" s="503"/>
      <c r="H10" s="503"/>
      <c r="I10" s="503"/>
      <c r="J10" s="503"/>
      <c r="K10" s="503"/>
      <c r="L10" s="504"/>
      <c r="M10" s="31"/>
    </row>
    <row r="11" spans="1:21" ht="15" customHeight="1">
      <c r="A11" s="25" t="s">
        <v>42</v>
      </c>
      <c r="B11" s="26"/>
      <c r="C11" s="26"/>
      <c r="D11" s="26"/>
      <c r="E11" s="26"/>
      <c r="F11" s="26"/>
      <c r="G11" s="32"/>
      <c r="H11" s="32"/>
      <c r="I11" s="32"/>
      <c r="J11" s="32"/>
      <c r="K11" s="424" t="s">
        <v>43</v>
      </c>
      <c r="L11" s="425" t="s">
        <v>309</v>
      </c>
      <c r="M11" s="33"/>
      <c r="N11" s="34"/>
      <c r="O11" s="34"/>
    </row>
    <row r="12" spans="1:21" ht="16.5" customHeight="1">
      <c r="A12" s="25" t="s">
        <v>44</v>
      </c>
      <c r="B12" s="26"/>
      <c r="C12" s="26"/>
      <c r="D12" s="26"/>
      <c r="E12" s="26"/>
      <c r="F12" s="26"/>
      <c r="G12" s="35"/>
      <c r="H12" s="35"/>
      <c r="I12" s="35"/>
      <c r="J12" s="35"/>
      <c r="K12" s="426" t="s">
        <v>45</v>
      </c>
      <c r="L12" s="427">
        <v>0.26140000000000002</v>
      </c>
      <c r="M12" s="36"/>
      <c r="N12" s="37"/>
      <c r="O12" s="37"/>
      <c r="P12" s="38"/>
    </row>
    <row r="13" spans="1:21" ht="16.5" customHeight="1">
      <c r="A13" s="25" t="s">
        <v>46</v>
      </c>
      <c r="B13" s="26"/>
      <c r="C13" s="26"/>
      <c r="D13" s="26"/>
      <c r="E13" s="26"/>
      <c r="F13" s="26"/>
      <c r="G13" s="35"/>
      <c r="H13" s="35"/>
      <c r="I13" s="35"/>
      <c r="J13" s="35"/>
      <c r="K13" s="416"/>
      <c r="L13" s="417"/>
      <c r="M13" s="36"/>
      <c r="N13" s="37"/>
      <c r="O13" s="37"/>
      <c r="P13" s="38"/>
    </row>
    <row r="14" spans="1:21" ht="31.5" customHeight="1">
      <c r="A14" s="380" t="s">
        <v>47</v>
      </c>
      <c r="B14" s="380" t="s">
        <v>48</v>
      </c>
      <c r="C14" s="380" t="s">
        <v>49</v>
      </c>
      <c r="D14" s="380"/>
      <c r="E14" s="380" t="s">
        <v>50</v>
      </c>
      <c r="F14" s="380"/>
      <c r="G14" s="380" t="s">
        <v>51</v>
      </c>
      <c r="H14" s="382" t="s">
        <v>52</v>
      </c>
      <c r="I14" s="382"/>
      <c r="J14" s="383" t="s">
        <v>53</v>
      </c>
      <c r="K14" s="383" t="s">
        <v>54</v>
      </c>
      <c r="L14" s="380" t="s">
        <v>55</v>
      </c>
      <c r="M14" s="40"/>
      <c r="N14" s="41"/>
      <c r="O14" s="41"/>
    </row>
    <row r="15" spans="1:21" ht="15.75">
      <c r="A15" s="380" t="s">
        <v>56</v>
      </c>
      <c r="B15" s="381"/>
      <c r="C15" s="381"/>
      <c r="D15" s="381"/>
      <c r="E15" s="384" t="s">
        <v>57</v>
      </c>
      <c r="F15" s="492"/>
      <c r="G15" s="385"/>
      <c r="H15" s="386"/>
      <c r="I15" s="386"/>
      <c r="J15" s="386"/>
      <c r="K15" s="387"/>
      <c r="L15" s="388"/>
      <c r="M15" s="48"/>
      <c r="N15" s="49"/>
      <c r="O15" s="49"/>
      <c r="P15" s="50"/>
      <c r="Q15" s="50"/>
      <c r="T15" s="51"/>
      <c r="U15" s="51"/>
    </row>
    <row r="16" spans="1:21" ht="15.75">
      <c r="A16" s="418" t="s">
        <v>58</v>
      </c>
      <c r="B16" s="419" t="s">
        <v>59</v>
      </c>
      <c r="C16" s="419"/>
      <c r="D16" s="419" t="str">
        <f>IF(C16='[5]Planilha Orçamentária'!C16,"OK!","MUDOU!")</f>
        <v>OK!</v>
      </c>
      <c r="E16" s="420" t="s">
        <v>60</v>
      </c>
      <c r="F16" s="419" t="str">
        <f>IF(E16='[5]Planilha Orçamentária'!D16,"OK!","MUDOU!")</f>
        <v>OK!</v>
      </c>
      <c r="G16" s="418" t="s">
        <v>61</v>
      </c>
      <c r="H16" s="421">
        <f>'Memória de Cálculo'!AI19</f>
        <v>10</v>
      </c>
      <c r="I16" s="419" t="str">
        <f>IF(H16='[5]Planilha Orçamentária'!F16,"OK!","MUDOU!")</f>
        <v>OK!</v>
      </c>
      <c r="J16" s="421">
        <f>Composição!H16</f>
        <v>6492.6033772999999</v>
      </c>
      <c r="K16" s="422">
        <f>J16*(1+L12)</f>
        <v>8189.7699001262208</v>
      </c>
      <c r="L16" s="423">
        <f>TRUNC(H16*K16,2)</f>
        <v>81897.69</v>
      </c>
      <c r="M16" s="48"/>
      <c r="N16" s="49"/>
      <c r="O16" s="49"/>
      <c r="P16" s="50"/>
      <c r="Q16" s="50"/>
      <c r="T16" s="51"/>
      <c r="U16" s="51"/>
    </row>
    <row r="17" spans="1:21" ht="15.75">
      <c r="A17" s="52"/>
      <c r="B17" s="56"/>
      <c r="C17" s="56"/>
      <c r="D17" s="419" t="str">
        <f>IF(C17='[5]Planilha Orçamentária'!C17,"OK!","MUDOU!")</f>
        <v>OK!</v>
      </c>
      <c r="E17" s="57" t="s">
        <v>62</v>
      </c>
      <c r="F17" s="419" t="str">
        <f>IF(E17='[5]Planilha Orçamentária'!D17,"OK!","MUDOU!")</f>
        <v>OK!</v>
      </c>
      <c r="G17" s="58"/>
      <c r="H17" s="59"/>
      <c r="I17" s="419" t="str">
        <f>IF(H17='[5]Planilha Orçamentária'!F17,"OK!","MUDOU!")</f>
        <v>OK!</v>
      </c>
      <c r="J17" s="59"/>
      <c r="K17" s="60"/>
      <c r="L17" s="61">
        <f>SUM(L16)</f>
        <v>81897.69</v>
      </c>
      <c r="M17" s="48"/>
      <c r="N17" s="49"/>
      <c r="O17" s="49"/>
      <c r="P17" s="63"/>
      <c r="Q17" s="50"/>
      <c r="T17" s="51"/>
      <c r="U17" s="51"/>
    </row>
    <row r="18" spans="1:21" s="69" customFormat="1" ht="15.75">
      <c r="A18" s="380" t="s">
        <v>63</v>
      </c>
      <c r="B18" s="381"/>
      <c r="C18" s="381"/>
      <c r="D18" s="419" t="str">
        <f>IF(C18='[5]Planilha Orçamentária'!C18,"OK!","MUDOU!")</f>
        <v>OK!</v>
      </c>
      <c r="E18" s="384" t="s">
        <v>64</v>
      </c>
      <c r="F18" s="419" t="str">
        <f>IF(E18='[5]Planilha Orçamentária'!D18,"OK!","MUDOU!")</f>
        <v>OK!</v>
      </c>
      <c r="G18" s="385"/>
      <c r="H18" s="386"/>
      <c r="I18" s="419" t="str">
        <f>IF(H18='[5]Planilha Orçamentária'!F18,"OK!","MUDOU!")</f>
        <v>OK!</v>
      </c>
      <c r="J18" s="386"/>
      <c r="K18" s="387"/>
      <c r="L18" s="388"/>
      <c r="M18" s="64"/>
      <c r="N18" s="49"/>
      <c r="O18" s="65"/>
      <c r="P18" s="66"/>
      <c r="Q18" s="66"/>
      <c r="R18" s="11"/>
      <c r="S18" s="67"/>
      <c r="T18" s="68"/>
      <c r="U18" s="68"/>
    </row>
    <row r="19" spans="1:21" ht="15.75">
      <c r="A19" s="1" t="s">
        <v>65</v>
      </c>
      <c r="B19" s="70"/>
      <c r="C19" s="70"/>
      <c r="D19" s="419" t="str">
        <f>IF(C19='[5]Planilha Orçamentária'!C19,"OK!","MUDOU!")</f>
        <v>OK!</v>
      </c>
      <c r="E19" s="71" t="s">
        <v>66</v>
      </c>
      <c r="F19" s="419" t="str">
        <f>IF(E19='[5]Planilha Orçamentária'!D19,"OK!","MUDOU!")</f>
        <v>OK!</v>
      </c>
      <c r="G19" s="56"/>
      <c r="H19" s="72"/>
      <c r="I19" s="419" t="str">
        <f>IF(H19='[5]Planilha Orçamentária'!F19,"OK!","MUDOU!")</f>
        <v>OK!</v>
      </c>
      <c r="J19" s="72"/>
      <c r="K19" s="73"/>
      <c r="L19" s="74"/>
      <c r="M19" s="64"/>
      <c r="N19" s="49"/>
      <c r="O19" s="49"/>
      <c r="P19" s="50"/>
      <c r="Q19" s="50"/>
      <c r="T19" s="51"/>
      <c r="U19" s="51"/>
    </row>
    <row r="20" spans="1:21" ht="15.75">
      <c r="A20" s="1" t="s">
        <v>67</v>
      </c>
      <c r="B20" s="70"/>
      <c r="C20" s="70"/>
      <c r="D20" s="419" t="str">
        <f>IF(C20='[5]Planilha Orçamentária'!C20,"OK!","MUDOU!")</f>
        <v>OK!</v>
      </c>
      <c r="E20" s="71" t="s">
        <v>68</v>
      </c>
      <c r="F20" s="419" t="str">
        <f>IF(E20='[5]Planilha Orçamentária'!D20,"OK!","MUDOU!")</f>
        <v>OK!</v>
      </c>
      <c r="G20" s="56"/>
      <c r="H20" s="72"/>
      <c r="I20" s="419" t="str">
        <f>IF(H20='[5]Planilha Orçamentária'!F20,"OK!","MUDOU!")</f>
        <v>OK!</v>
      </c>
      <c r="J20" s="72"/>
      <c r="K20" s="73"/>
      <c r="L20" s="74"/>
      <c r="M20" s="64"/>
      <c r="N20" s="49"/>
      <c r="O20" s="49"/>
      <c r="P20" s="50"/>
      <c r="Q20" s="50"/>
      <c r="T20" s="51"/>
      <c r="U20" s="51"/>
    </row>
    <row r="21" spans="1:21" s="468" customFormat="1" ht="15.75">
      <c r="A21" s="2" t="s">
        <v>133</v>
      </c>
      <c r="B21" s="52" t="s">
        <v>69</v>
      </c>
      <c r="C21" s="52">
        <v>99064</v>
      </c>
      <c r="D21" s="419" t="str">
        <f>IF(C21='[5]Planilha Orçamentária'!C21,"OK!","MUDOU!")</f>
        <v>OK!</v>
      </c>
      <c r="E21" s="3" t="s">
        <v>308</v>
      </c>
      <c r="F21" s="419" t="str">
        <f>IF(E21='[5]Planilha Orçamentária'!D21,"OK!","MUDOU!")</f>
        <v>OK!</v>
      </c>
      <c r="G21" s="2" t="s">
        <v>82</v>
      </c>
      <c r="H21" s="54">
        <f>'Memória de Cálculo'!A64</f>
        <v>6017.3200000000006</v>
      </c>
      <c r="I21" s="419" t="str">
        <f>IF(H21='[5]Planilha Orçamentária'!F21,"OK!","MUDOU!")</f>
        <v>OK!</v>
      </c>
      <c r="J21" s="54">
        <v>0.41</v>
      </c>
      <c r="K21" s="75">
        <f>TRUNC(J21*(1+$L$12),2)</f>
        <v>0.51</v>
      </c>
      <c r="L21" s="55">
        <f>TRUNC(H21*K21,2)</f>
        <v>3068.83</v>
      </c>
      <c r="M21" s="64"/>
      <c r="N21" s="465"/>
      <c r="O21" s="465"/>
      <c r="P21" s="50"/>
      <c r="Q21" s="50"/>
      <c r="R21" s="466"/>
      <c r="S21" s="466"/>
      <c r="T21" s="467"/>
      <c r="U21" s="467"/>
    </row>
    <row r="22" spans="1:21" ht="15.75">
      <c r="A22" s="1" t="s">
        <v>71</v>
      </c>
      <c r="B22" s="70"/>
      <c r="C22" s="70"/>
      <c r="D22" s="419" t="str">
        <f>IF(C22='[5]Planilha Orçamentária'!C22,"OK!","MUDOU!")</f>
        <v>OK!</v>
      </c>
      <c r="E22" s="71" t="s">
        <v>72</v>
      </c>
      <c r="F22" s="419" t="str">
        <f>IF(E22='[5]Planilha Orçamentária'!D22,"OK!","MUDOU!")</f>
        <v>OK!</v>
      </c>
      <c r="G22" s="56"/>
      <c r="H22" s="72"/>
      <c r="I22" s="419" t="str">
        <f>IF(H22='[5]Planilha Orçamentária'!F22,"OK!","MUDOU!")</f>
        <v>OK!</v>
      </c>
      <c r="J22" s="72"/>
      <c r="K22" s="73"/>
      <c r="L22" s="74"/>
      <c r="M22" s="64"/>
      <c r="N22" s="49"/>
      <c r="O22" s="49"/>
      <c r="P22" s="50"/>
      <c r="Q22" s="50"/>
      <c r="T22" s="51"/>
      <c r="U22" s="51"/>
    </row>
    <row r="23" spans="1:21" ht="15.75">
      <c r="A23" s="2" t="s">
        <v>73</v>
      </c>
      <c r="B23" s="52" t="s">
        <v>69</v>
      </c>
      <c r="C23" s="2">
        <v>100575</v>
      </c>
      <c r="D23" s="419" t="str">
        <f>IF(C23='[5]Planilha Orçamentária'!C23,"OK!","MUDOU!")</f>
        <v>OK!</v>
      </c>
      <c r="E23" s="3" t="s">
        <v>74</v>
      </c>
      <c r="F23" s="419" t="str">
        <f>IF(E23='[5]Planilha Orçamentária'!D23,"OK!","MUDOU!")</f>
        <v>OK!</v>
      </c>
      <c r="G23" s="2" t="s">
        <v>70</v>
      </c>
      <c r="H23" s="54">
        <f>'Memória de Cálculo'!W106</f>
        <v>41140.92</v>
      </c>
      <c r="I23" s="419" t="str">
        <f>IF(H23='[5]Planilha Orçamentária'!F23,"OK!","MUDOU!")</f>
        <v>OK!</v>
      </c>
      <c r="J23" s="54">
        <v>0.06</v>
      </c>
      <c r="K23" s="75">
        <f>TRUNC(J23*(1+$L$12),2)</f>
        <v>7.0000000000000007E-2</v>
      </c>
      <c r="L23" s="55">
        <f>TRUNC(H23*K23,2)</f>
        <v>2879.86</v>
      </c>
      <c r="M23" s="64"/>
      <c r="N23" s="49"/>
      <c r="O23" s="49"/>
      <c r="P23" s="50"/>
      <c r="Q23" s="50"/>
      <c r="T23" s="51"/>
      <c r="U23" s="51"/>
    </row>
    <row r="24" spans="1:21" ht="15.75">
      <c r="A24" s="1" t="s">
        <v>75</v>
      </c>
      <c r="B24" s="70"/>
      <c r="C24" s="70"/>
      <c r="D24" s="419" t="str">
        <f>IF(C24='[5]Planilha Orçamentária'!C24,"OK!","MUDOU!")</f>
        <v>OK!</v>
      </c>
      <c r="E24" s="71" t="s">
        <v>76</v>
      </c>
      <c r="F24" s="419" t="str">
        <f>IF(E24='[5]Planilha Orçamentária'!D24,"OK!","MUDOU!")</f>
        <v>OK!</v>
      </c>
      <c r="G24" s="56"/>
      <c r="H24" s="72"/>
      <c r="I24" s="419" t="str">
        <f>IF(H24='[5]Planilha Orçamentária'!F24,"OK!","MUDOU!")</f>
        <v>OK!</v>
      </c>
      <c r="J24" s="72"/>
      <c r="K24" s="73"/>
      <c r="L24" s="74"/>
      <c r="M24" s="48"/>
      <c r="N24" s="49"/>
      <c r="O24" s="49"/>
      <c r="P24" s="50"/>
      <c r="Q24" s="50"/>
      <c r="T24" s="51"/>
      <c r="U24" s="51"/>
    </row>
    <row r="25" spans="1:21" ht="15.75">
      <c r="A25" s="1" t="s">
        <v>77</v>
      </c>
      <c r="B25" s="52"/>
      <c r="C25" s="52"/>
      <c r="D25" s="419" t="str">
        <f>IF(C25='[5]Planilha Orçamentária'!C25,"OK!","MUDOU!")</f>
        <v>OK!</v>
      </c>
      <c r="E25" s="71" t="s">
        <v>78</v>
      </c>
      <c r="F25" s="419" t="str">
        <f>IF(E25='[5]Planilha Orçamentária'!D25,"OK!","MUDOU!")</f>
        <v>OK!</v>
      </c>
      <c r="G25" s="2"/>
      <c r="H25" s="54"/>
      <c r="I25" s="419" t="str">
        <f>IF(H25='[5]Planilha Orçamentária'!F25,"OK!","MUDOU!")</f>
        <v>OK!</v>
      </c>
      <c r="J25" s="54"/>
      <c r="K25" s="76"/>
      <c r="L25" s="55"/>
      <c r="M25" s="48"/>
      <c r="N25" s="49"/>
      <c r="O25" s="49"/>
      <c r="P25" s="50"/>
      <c r="Q25" s="50"/>
      <c r="T25" s="51"/>
      <c r="U25" s="51"/>
    </row>
    <row r="26" spans="1:21" s="468" customFormat="1" ht="31.5">
      <c r="A26" s="2" t="s">
        <v>221</v>
      </c>
      <c r="B26" s="52" t="s">
        <v>59</v>
      </c>
      <c r="C26" s="168"/>
      <c r="D26" s="419" t="str">
        <f>IF(C26='[5]Planilha Orçamentária'!C26,"OK!","MUDOU!")</f>
        <v>OK!</v>
      </c>
      <c r="E26" s="53" t="str">
        <f>Composição!D21</f>
        <v>EXECUÇÃO DE PAVIMENTO EM PARALELEPÍPEDOS, REJUNTAMENTO COM ARGAMASSA TRAÇO 1:3 (CIMENTO E AREIA). AF_05/2020</v>
      </c>
      <c r="F26" s="419" t="str">
        <f>IF(E26='[5]Planilha Orçamentária'!D26,"OK!","MUDOU!")</f>
        <v>MUDOU!</v>
      </c>
      <c r="G26" s="2" t="s">
        <v>70</v>
      </c>
      <c r="H26" s="54">
        <f>'Memória de Cálculo'!W149</f>
        <v>41140.92</v>
      </c>
      <c r="I26" s="419" t="str">
        <f>IF(H26='[5]Planilha Orçamentária'!F26,"OK!","MUDOU!")</f>
        <v>OK!</v>
      </c>
      <c r="J26" s="54">
        <f>Composição!H30</f>
        <v>60.948462000000006</v>
      </c>
      <c r="K26" s="76">
        <f>J26*(1+L12)</f>
        <v>76.88038996680001</v>
      </c>
      <c r="L26" s="55">
        <f>TRUNC(H26*K26,2)</f>
        <v>3162929.97</v>
      </c>
      <c r="M26" s="64"/>
      <c r="N26" s="465"/>
      <c r="O26" s="465"/>
      <c r="P26" s="50"/>
      <c r="Q26" s="50"/>
      <c r="R26" s="466"/>
      <c r="S26" s="466"/>
      <c r="T26" s="467"/>
      <c r="U26" s="467"/>
    </row>
    <row r="27" spans="1:21" ht="15.75">
      <c r="A27" s="1" t="s">
        <v>79</v>
      </c>
      <c r="B27" s="70"/>
      <c r="C27" s="70"/>
      <c r="D27" s="419" t="str">
        <f>IF(C27='[5]Planilha Orçamentária'!C27,"OK!","MUDOU!")</f>
        <v>OK!</v>
      </c>
      <c r="E27" s="71" t="s">
        <v>80</v>
      </c>
      <c r="F27" s="419" t="str">
        <f>IF(E27='[5]Planilha Orçamentária'!D27,"OK!","MUDOU!")</f>
        <v>OK!</v>
      </c>
      <c r="G27" s="2"/>
      <c r="H27" s="54"/>
      <c r="I27" s="419" t="str">
        <f>IF(H27='[5]Planilha Orçamentária'!F27,"OK!","MUDOU!")</f>
        <v>OK!</v>
      </c>
      <c r="J27" s="54"/>
      <c r="K27" s="76"/>
      <c r="L27" s="55"/>
      <c r="M27" s="48"/>
      <c r="N27" s="49"/>
      <c r="O27" s="49"/>
      <c r="P27" s="50"/>
      <c r="Q27" s="50"/>
      <c r="T27" s="51"/>
      <c r="U27" s="51"/>
    </row>
    <row r="28" spans="1:21" ht="31.5">
      <c r="A28" s="2" t="s">
        <v>222</v>
      </c>
      <c r="B28" s="52" t="s">
        <v>69</v>
      </c>
      <c r="C28" s="77">
        <v>94273</v>
      </c>
      <c r="D28" s="419" t="str">
        <f>IF(C28='[5]Planilha Orçamentária'!C28,"OK!","MUDOU!")</f>
        <v>OK!</v>
      </c>
      <c r="E28" s="53" t="s">
        <v>81</v>
      </c>
      <c r="F28" s="419" t="str">
        <f>IF(E28='[5]Planilha Orçamentária'!D28,"OK!","MUDOU!")</f>
        <v>OK!</v>
      </c>
      <c r="G28" s="2" t="s">
        <v>82</v>
      </c>
      <c r="H28" s="54">
        <f>'Memória de Cálculo'!R191</f>
        <v>12034.640000000001</v>
      </c>
      <c r="I28" s="419" t="str">
        <f>IF(H28='[5]Planilha Orçamentária'!F28,"OK!","MUDOU!")</f>
        <v>OK!</v>
      </c>
      <c r="J28" s="54">
        <v>41.06</v>
      </c>
      <c r="K28" s="76">
        <f>TRUNC(J28*(1+$L$12),2)</f>
        <v>51.79</v>
      </c>
      <c r="L28" s="55">
        <f>TRUNC(H28*K28,2)</f>
        <v>623274</v>
      </c>
      <c r="M28" s="48"/>
      <c r="N28" s="49"/>
      <c r="O28" s="49"/>
      <c r="P28" s="50"/>
      <c r="Q28" s="50"/>
      <c r="T28" s="51"/>
      <c r="U28" s="51"/>
    </row>
    <row r="29" spans="1:21" ht="15.75">
      <c r="A29" s="2"/>
      <c r="B29" s="78"/>
      <c r="C29" s="78"/>
      <c r="D29" s="419" t="str">
        <f>IF(C29='[5]Planilha Orçamentária'!C29,"OK!","MUDOU!")</f>
        <v>OK!</v>
      </c>
      <c r="E29" s="57" t="s">
        <v>62</v>
      </c>
      <c r="F29" s="419" t="str">
        <f>IF(E29='[5]Planilha Orçamentária'!D29,"OK!","MUDOU!")</f>
        <v>OK!</v>
      </c>
      <c r="G29" s="56"/>
      <c r="H29" s="72"/>
      <c r="I29" s="419" t="str">
        <f>IF(H29='[5]Planilha Orçamentária'!F29,"OK!","MUDOU!")</f>
        <v>OK!</v>
      </c>
      <c r="J29" s="72"/>
      <c r="K29" s="79"/>
      <c r="L29" s="61">
        <f>SUM(L21:L28)</f>
        <v>3792152.66</v>
      </c>
      <c r="M29" s="48"/>
      <c r="N29" s="49"/>
      <c r="O29" s="49"/>
      <c r="P29" s="50"/>
      <c r="Q29" s="50"/>
      <c r="T29" s="51"/>
      <c r="U29" s="51"/>
    </row>
    <row r="30" spans="1:21" ht="15.75">
      <c r="A30" s="380" t="s">
        <v>83</v>
      </c>
      <c r="B30" s="381"/>
      <c r="C30" s="381"/>
      <c r="D30" s="419" t="str">
        <f>IF(C30='[5]Planilha Orçamentária'!C30,"OK!","MUDOU!")</f>
        <v>OK!</v>
      </c>
      <c r="E30" s="384" t="s">
        <v>84</v>
      </c>
      <c r="F30" s="419" t="str">
        <f>IF(E30='[5]Planilha Orçamentária'!D30,"OK!","MUDOU!")</f>
        <v>OK!</v>
      </c>
      <c r="G30" s="385"/>
      <c r="H30" s="386"/>
      <c r="I30" s="419" t="str">
        <f>IF(H30='[5]Planilha Orçamentária'!F30,"OK!","MUDOU!")</f>
        <v>OK!</v>
      </c>
      <c r="J30" s="386"/>
      <c r="K30" s="387"/>
      <c r="L30" s="388"/>
      <c r="M30" s="48"/>
      <c r="N30" s="49"/>
      <c r="O30" s="49"/>
      <c r="P30" s="50"/>
      <c r="Q30" s="50"/>
      <c r="T30" s="51"/>
      <c r="U30" s="51"/>
    </row>
    <row r="31" spans="1:21" ht="31.5">
      <c r="A31" s="2" t="s">
        <v>85</v>
      </c>
      <c r="B31" s="52" t="s">
        <v>86</v>
      </c>
      <c r="C31" s="168">
        <v>12690</v>
      </c>
      <c r="D31" s="419" t="str">
        <f>IF(C31='[5]Planilha Orçamentária'!C31,"OK!","MUDOU!")</f>
        <v>OK!</v>
      </c>
      <c r="E31" s="53" t="s">
        <v>196</v>
      </c>
      <c r="F31" s="419" t="str">
        <f>IF(E31='[5]Planilha Orçamentária'!D31,"OK!","MUDOU!")</f>
        <v>OK!</v>
      </c>
      <c r="G31" s="2" t="s">
        <v>87</v>
      </c>
      <c r="H31" s="54">
        <f>'Memória de Cálculo'!L235</f>
        <v>80</v>
      </c>
      <c r="I31" s="419" t="str">
        <f>IF(H31='[5]Planilha Orçamentária'!F31,"OK!","MUDOU!")</f>
        <v>OK!</v>
      </c>
      <c r="J31" s="54">
        <v>234.02</v>
      </c>
      <c r="K31" s="80">
        <f t="shared" ref="K31:K32" si="0">TRUNC(J31*(1+$L$12),2)</f>
        <v>295.19</v>
      </c>
      <c r="L31" s="55">
        <f t="shared" ref="L31:L32" si="1">TRUNC(H31*K31,2)</f>
        <v>23615.200000000001</v>
      </c>
      <c r="M31" s="48"/>
      <c r="N31" s="49"/>
      <c r="O31" s="49"/>
      <c r="P31" s="50"/>
      <c r="Q31" s="50"/>
      <c r="T31" s="51"/>
      <c r="U31" s="51"/>
    </row>
    <row r="32" spans="1:21" ht="31.5">
      <c r="A32" s="2" t="s">
        <v>88</v>
      </c>
      <c r="B32" s="52" t="s">
        <v>86</v>
      </c>
      <c r="C32" s="168">
        <v>12692</v>
      </c>
      <c r="D32" s="419" t="str">
        <f>IF(C32='[5]Planilha Orçamentária'!C32,"OK!","MUDOU!")</f>
        <v>OK!</v>
      </c>
      <c r="E32" s="53" t="s">
        <v>197</v>
      </c>
      <c r="F32" s="419" t="str">
        <f>IF(E32='[5]Planilha Orçamentária'!D32,"OK!","MUDOU!")</f>
        <v>OK!</v>
      </c>
      <c r="G32" s="2" t="s">
        <v>87</v>
      </c>
      <c r="H32" s="54">
        <f>'Memória de Cálculo'!L277</f>
        <v>93</v>
      </c>
      <c r="I32" s="419" t="str">
        <f>IF(H32='[5]Planilha Orçamentária'!F32,"OK!","MUDOU!")</f>
        <v>OK!</v>
      </c>
      <c r="J32" s="54">
        <v>183.66</v>
      </c>
      <c r="K32" s="80">
        <f t="shared" si="0"/>
        <v>231.66</v>
      </c>
      <c r="L32" s="55">
        <f t="shared" si="1"/>
        <v>21544.38</v>
      </c>
      <c r="M32" s="48"/>
      <c r="N32" s="49"/>
      <c r="O32" s="49"/>
      <c r="P32" s="50"/>
      <c r="Q32" s="50"/>
      <c r="T32" s="51"/>
      <c r="U32" s="51"/>
    </row>
    <row r="33" spans="1:21" ht="15.75">
      <c r="A33" s="52"/>
      <c r="B33" s="56"/>
      <c r="C33" s="56"/>
      <c r="D33" s="419" t="str">
        <f>IF(C33='[5]Planilha Orçamentária'!C33,"OK!","MUDOU!")</f>
        <v>OK!</v>
      </c>
      <c r="E33" s="57" t="s">
        <v>62</v>
      </c>
      <c r="F33" s="419" t="str">
        <f>IF(E33='[5]Planilha Orçamentária'!D33,"OK!","MUDOU!")</f>
        <v>OK!</v>
      </c>
      <c r="G33" s="58"/>
      <c r="H33" s="59"/>
      <c r="I33" s="419" t="str">
        <f>IF(H33='[5]Planilha Orçamentária'!F33,"OK!","MUDOU!")</f>
        <v>OK!</v>
      </c>
      <c r="J33" s="59"/>
      <c r="K33" s="60"/>
      <c r="L33" s="61">
        <f>SUM(L31:L32)</f>
        <v>45159.58</v>
      </c>
      <c r="M33" s="48"/>
      <c r="N33" s="49"/>
      <c r="O33" s="49"/>
      <c r="P33" s="50"/>
      <c r="Q33" s="50"/>
      <c r="T33" s="51"/>
      <c r="U33" s="51"/>
    </row>
    <row r="34" spans="1:21" ht="15.75">
      <c r="A34" s="380" t="s">
        <v>89</v>
      </c>
      <c r="B34" s="381"/>
      <c r="C34" s="381"/>
      <c r="D34" s="419" t="str">
        <f>IF(C34='[5]Planilha Orçamentária'!C34,"OK!","MUDOU!")</f>
        <v>OK!</v>
      </c>
      <c r="E34" s="384" t="s">
        <v>90</v>
      </c>
      <c r="F34" s="419" t="str">
        <f>IF(E34='[5]Planilha Orçamentária'!D34,"OK!","MUDOU!")</f>
        <v>OK!</v>
      </c>
      <c r="G34" s="385"/>
      <c r="H34" s="386"/>
      <c r="I34" s="419" t="str">
        <f>IF(H34='[5]Planilha Orçamentária'!F34,"OK!","MUDOU!")</f>
        <v>OK!</v>
      </c>
      <c r="J34" s="386"/>
      <c r="K34" s="387"/>
      <c r="L34" s="388"/>
      <c r="M34" s="48"/>
      <c r="N34" s="49"/>
      <c r="O34" s="49"/>
      <c r="P34" s="50"/>
      <c r="Q34" s="50"/>
      <c r="T34" s="51"/>
      <c r="U34" s="51"/>
    </row>
    <row r="35" spans="1:21" ht="15.75">
      <c r="A35" s="81" t="s">
        <v>91</v>
      </c>
      <c r="B35" s="52" t="s">
        <v>69</v>
      </c>
      <c r="C35" s="2">
        <v>99063</v>
      </c>
      <c r="D35" s="419" t="str">
        <f>IF(C35='[5]Planilha Orçamentária'!C35,"OK!","MUDOU!")</f>
        <v>OK!</v>
      </c>
      <c r="E35" s="53" t="s">
        <v>92</v>
      </c>
      <c r="F35" s="419" t="str">
        <f>IF(E35='[5]Planilha Orçamentária'!D35,"OK!","MUDOU!")</f>
        <v>OK!</v>
      </c>
      <c r="G35" s="5" t="s">
        <v>82</v>
      </c>
      <c r="H35" s="54">
        <f>'Memória de Cálculo'!AP319</f>
        <v>769</v>
      </c>
      <c r="I35" s="419" t="str">
        <f>IF(H35='[5]Planilha Orçamentária'!F35,"OK!","MUDOU!")</f>
        <v>OK!</v>
      </c>
      <c r="J35" s="54">
        <v>3.02</v>
      </c>
      <c r="K35" s="82">
        <f t="shared" ref="K35:K48" si="2">TRUNC(J35*(1+$L$12),2)</f>
        <v>3.8</v>
      </c>
      <c r="L35" s="55">
        <f t="shared" ref="L35:L48" si="3">TRUNC(H35*K35,2)</f>
        <v>2922.2</v>
      </c>
      <c r="M35" s="48"/>
      <c r="N35" s="49"/>
      <c r="O35" s="49"/>
      <c r="P35" s="50"/>
      <c r="Q35" s="50"/>
      <c r="T35" s="51"/>
      <c r="U35" s="51"/>
    </row>
    <row r="36" spans="1:21" ht="31.5">
      <c r="A36" s="81" t="s">
        <v>93</v>
      </c>
      <c r="B36" s="52" t="s">
        <v>69</v>
      </c>
      <c r="C36" s="2">
        <v>90082</v>
      </c>
      <c r="D36" s="419" t="str">
        <f>IF(C36='[5]Planilha Orçamentária'!C36,"OK!","MUDOU!")</f>
        <v>OK!</v>
      </c>
      <c r="E36" s="53" t="s">
        <v>94</v>
      </c>
      <c r="F36" s="419" t="str">
        <f>IF(E36='[5]Planilha Orçamentária'!D36,"OK!","MUDOU!")</f>
        <v>OK!</v>
      </c>
      <c r="G36" s="5" t="s">
        <v>95</v>
      </c>
      <c r="H36" s="54">
        <f>'Memória de Cálculo'!AP324</f>
        <v>2208.5499999999997</v>
      </c>
      <c r="I36" s="419" t="str">
        <f>IF(H36='[5]Planilha Orçamentária'!F36,"OK!","MUDOU!")</f>
        <v>OK!</v>
      </c>
      <c r="J36" s="54">
        <v>7.03</v>
      </c>
      <c r="K36" s="82">
        <f t="shared" si="2"/>
        <v>8.86</v>
      </c>
      <c r="L36" s="55">
        <f t="shared" si="3"/>
        <v>19567.75</v>
      </c>
      <c r="M36" s="48"/>
      <c r="N36" s="49"/>
      <c r="O36" s="49"/>
      <c r="P36" s="50"/>
      <c r="Q36" s="50"/>
      <c r="T36" s="51"/>
      <c r="U36" s="51"/>
    </row>
    <row r="37" spans="1:21" ht="47.25">
      <c r="A37" s="81" t="s">
        <v>96</v>
      </c>
      <c r="B37" s="52" t="s">
        <v>69</v>
      </c>
      <c r="C37" s="2">
        <v>90084</v>
      </c>
      <c r="D37" s="419" t="str">
        <f>IF(C37='[5]Planilha Orçamentária'!C37,"OK!","MUDOU!")</f>
        <v>OK!</v>
      </c>
      <c r="E37" s="53" t="s">
        <v>97</v>
      </c>
      <c r="F37" s="419" t="str">
        <f>IF(E37='[5]Planilha Orçamentária'!D37,"OK!","MUDOU!")</f>
        <v>OK!</v>
      </c>
      <c r="G37" s="5" t="s">
        <v>95</v>
      </c>
      <c r="H37" s="54">
        <f>'Memória de Cálculo'!AP329</f>
        <v>300.12000000000006</v>
      </c>
      <c r="I37" s="419" t="str">
        <f>IF(H37='[5]Planilha Orçamentária'!F37,"OK!","MUDOU!")</f>
        <v>OK!</v>
      </c>
      <c r="J37" s="54">
        <v>6.84</v>
      </c>
      <c r="K37" s="82">
        <f t="shared" si="2"/>
        <v>8.6199999999999992</v>
      </c>
      <c r="L37" s="55">
        <f t="shared" si="3"/>
        <v>2587.0300000000002</v>
      </c>
      <c r="M37" s="48"/>
      <c r="N37" s="49"/>
      <c r="O37" s="49"/>
      <c r="P37" s="50"/>
      <c r="Q37" s="50"/>
      <c r="T37" s="51"/>
      <c r="U37" s="51"/>
    </row>
    <row r="38" spans="1:21" ht="15.75">
      <c r="A38" s="81" t="s">
        <v>98</v>
      </c>
      <c r="B38" s="52" t="s">
        <v>69</v>
      </c>
      <c r="C38" s="2">
        <v>93382</v>
      </c>
      <c r="D38" s="419" t="str">
        <f>IF(C38='[5]Planilha Orçamentária'!C38,"OK!","MUDOU!")</f>
        <v>OK!</v>
      </c>
      <c r="E38" s="53" t="s">
        <v>99</v>
      </c>
      <c r="F38" s="419" t="str">
        <f>IF(E38='[5]Planilha Orçamentária'!D38,"OK!","MUDOU!")</f>
        <v>OK!</v>
      </c>
      <c r="G38" s="5" t="s">
        <v>95</v>
      </c>
      <c r="H38" s="54">
        <f>'Memória de Cálculo'!AP334</f>
        <v>2179.8499999999995</v>
      </c>
      <c r="I38" s="419" t="str">
        <f>IF(H38='[5]Planilha Orçamentária'!F38,"OK!","MUDOU!")</f>
        <v>OK!</v>
      </c>
      <c r="J38" s="54">
        <v>19.84</v>
      </c>
      <c r="K38" s="82">
        <f t="shared" si="2"/>
        <v>25.02</v>
      </c>
      <c r="L38" s="55">
        <f t="shared" si="3"/>
        <v>54539.839999999997</v>
      </c>
      <c r="M38" s="48"/>
      <c r="N38" s="49"/>
      <c r="O38" s="49"/>
      <c r="P38" s="50"/>
      <c r="Q38" s="50"/>
      <c r="T38" s="51"/>
      <c r="U38" s="51"/>
    </row>
    <row r="39" spans="1:21" s="472" customFormat="1" ht="47.25">
      <c r="A39" s="2" t="s">
        <v>100</v>
      </c>
      <c r="B39" s="52" t="s">
        <v>69</v>
      </c>
      <c r="C39" s="2">
        <v>100978</v>
      </c>
      <c r="D39" s="419" t="str">
        <f>IF(C39='[5]Planilha Orçamentária'!C39,"OK!","MUDOU!")</f>
        <v>OK!</v>
      </c>
      <c r="E39" s="53" t="s">
        <v>310</v>
      </c>
      <c r="F39" s="419" t="str">
        <f>IF(E39='[5]Planilha Orçamentária'!D39,"OK!","MUDOU!")</f>
        <v>OK!</v>
      </c>
      <c r="G39" s="5" t="s">
        <v>101</v>
      </c>
      <c r="H39" s="54">
        <f>'Memória de Cálculo'!AP339</f>
        <v>427.46600000000024</v>
      </c>
      <c r="I39" s="419" t="str">
        <f>IF(H39='[5]Planilha Orçamentária'!F39,"OK!","MUDOU!")</f>
        <v>OK!</v>
      </c>
      <c r="J39" s="54">
        <v>3.75</v>
      </c>
      <c r="K39" s="82">
        <f t="shared" si="2"/>
        <v>4.7300000000000004</v>
      </c>
      <c r="L39" s="55">
        <f t="shared" si="3"/>
        <v>2021.91</v>
      </c>
      <c r="M39" s="64"/>
      <c r="N39" s="465"/>
      <c r="O39" s="465"/>
      <c r="P39" s="469"/>
      <c r="Q39" s="469"/>
      <c r="R39" s="470"/>
      <c r="S39" s="470"/>
      <c r="T39" s="471"/>
      <c r="U39" s="471"/>
    </row>
    <row r="40" spans="1:21" ht="15.75">
      <c r="A40" s="81" t="s">
        <v>102</v>
      </c>
      <c r="B40" s="52" t="s">
        <v>69</v>
      </c>
      <c r="C40" s="2">
        <v>93588</v>
      </c>
      <c r="D40" s="419" t="str">
        <f>IF(C40='[5]Planilha Orçamentária'!C40,"OK!","MUDOU!")</f>
        <v>OK!</v>
      </c>
      <c r="E40" s="53" t="s">
        <v>103</v>
      </c>
      <c r="F40" s="419" t="str">
        <f>IF(E40='[5]Planilha Orçamentária'!D40,"OK!","MUDOU!")</f>
        <v>OK!</v>
      </c>
      <c r="G40" s="5" t="s">
        <v>104</v>
      </c>
      <c r="H40" s="54">
        <f>'Memória de Cálculo'!AP344</f>
        <v>769.43880000000047</v>
      </c>
      <c r="I40" s="419" t="str">
        <f>IF(H40='[5]Planilha Orçamentária'!F40,"OK!","MUDOU!")</f>
        <v>OK!</v>
      </c>
      <c r="J40" s="54">
        <v>1.7</v>
      </c>
      <c r="K40" s="82">
        <f t="shared" si="2"/>
        <v>2.14</v>
      </c>
      <c r="L40" s="55">
        <f t="shared" si="3"/>
        <v>1646.59</v>
      </c>
      <c r="M40" s="48"/>
      <c r="N40" s="49"/>
      <c r="O40" s="49"/>
      <c r="P40" s="50"/>
      <c r="Q40" s="50"/>
      <c r="T40" s="51"/>
      <c r="U40" s="51"/>
    </row>
    <row r="41" spans="1:21" ht="15.75">
      <c r="A41" s="81" t="s">
        <v>105</v>
      </c>
      <c r="B41" s="52" t="str">
        <f>B40</f>
        <v>SINAPI</v>
      </c>
      <c r="C41" s="169">
        <v>368</v>
      </c>
      <c r="D41" s="419" t="str">
        <f>IF(C41='[5]Planilha Orçamentária'!C41,"OK!","MUDOU!")</f>
        <v>OK!</v>
      </c>
      <c r="E41" s="53" t="s">
        <v>284</v>
      </c>
      <c r="F41" s="419" t="str">
        <f>IF(E41='[5]Planilha Orçamentária'!D41,"OK!","MUDOU!")</f>
        <v>OK!</v>
      </c>
      <c r="G41" s="5" t="s">
        <v>95</v>
      </c>
      <c r="H41" s="54">
        <f>'Memória de Cálculo'!AP349</f>
        <v>223.47</v>
      </c>
      <c r="I41" s="419" t="str">
        <f>IF(H41='[5]Planilha Orçamentária'!F41,"OK!","MUDOU!")</f>
        <v>OK!</v>
      </c>
      <c r="J41" s="54">
        <v>52.5</v>
      </c>
      <c r="K41" s="82">
        <f t="shared" si="2"/>
        <v>66.22</v>
      </c>
      <c r="L41" s="55">
        <f t="shared" si="3"/>
        <v>14798.18</v>
      </c>
      <c r="M41" s="48"/>
      <c r="N41" s="49"/>
      <c r="O41" s="49"/>
      <c r="P41" s="50"/>
      <c r="Q41" s="50"/>
      <c r="T41" s="51"/>
      <c r="U41" s="51"/>
    </row>
    <row r="42" spans="1:21" ht="31.5">
      <c r="A42" s="81" t="s">
        <v>106</v>
      </c>
      <c r="B42" s="52" t="s">
        <v>69</v>
      </c>
      <c r="C42" s="2">
        <v>92210</v>
      </c>
      <c r="D42" s="419" t="str">
        <f>IF(C42='[5]Planilha Orçamentária'!C42,"OK!","MUDOU!")</f>
        <v>OK!</v>
      </c>
      <c r="E42" s="53" t="s">
        <v>107</v>
      </c>
      <c r="F42" s="419" t="str">
        <f>IF(E42='[5]Planilha Orçamentária'!D42,"OK!","MUDOU!")</f>
        <v>OK!</v>
      </c>
      <c r="G42" s="5" t="s">
        <v>82</v>
      </c>
      <c r="H42" s="54">
        <f>'Memória de Cálculo'!AP354</f>
        <v>88</v>
      </c>
      <c r="I42" s="419" t="str">
        <f>IF(H42='[5]Planilha Orçamentária'!F42,"OK!","MUDOU!")</f>
        <v>OK!</v>
      </c>
      <c r="J42" s="54">
        <v>96.54</v>
      </c>
      <c r="K42" s="82">
        <f t="shared" si="2"/>
        <v>121.77</v>
      </c>
      <c r="L42" s="55">
        <f t="shared" si="3"/>
        <v>10715.76</v>
      </c>
      <c r="M42" s="48"/>
      <c r="N42" s="49"/>
      <c r="O42" s="49"/>
      <c r="P42" s="50"/>
      <c r="Q42" s="50"/>
      <c r="T42" s="51"/>
      <c r="U42" s="51"/>
    </row>
    <row r="43" spans="1:21" ht="31.5">
      <c r="A43" s="81" t="s">
        <v>108</v>
      </c>
      <c r="B43" s="52" t="s">
        <v>69</v>
      </c>
      <c r="C43" s="2">
        <v>92212</v>
      </c>
      <c r="D43" s="419" t="str">
        <f>IF(C43='[5]Planilha Orçamentária'!C43,"OK!","MUDOU!")</f>
        <v>OK!</v>
      </c>
      <c r="E43" s="53" t="s">
        <v>109</v>
      </c>
      <c r="F43" s="419" t="str">
        <f>IF(E43='[5]Planilha Orçamentária'!D43,"OK!","MUDOU!")</f>
        <v>OK!</v>
      </c>
      <c r="G43" s="5" t="s">
        <v>82</v>
      </c>
      <c r="H43" s="54">
        <f>'Memória de Cálculo'!AP359</f>
        <v>769</v>
      </c>
      <c r="I43" s="419" t="str">
        <f>IF(H43='[5]Planilha Orçamentária'!F43,"OK!","MUDOU!")</f>
        <v>OK!</v>
      </c>
      <c r="J43" s="54">
        <v>172</v>
      </c>
      <c r="K43" s="82">
        <f t="shared" si="2"/>
        <v>216.96</v>
      </c>
      <c r="L43" s="55">
        <f t="shared" si="3"/>
        <v>166842.23999999999</v>
      </c>
      <c r="M43" s="48"/>
      <c r="N43" s="49"/>
      <c r="O43" s="49"/>
      <c r="P43" s="50"/>
      <c r="Q43" s="50"/>
      <c r="T43" s="51"/>
      <c r="U43" s="51"/>
    </row>
    <row r="44" spans="1:21" ht="31.5">
      <c r="A44" s="81" t="s">
        <v>110</v>
      </c>
      <c r="B44" s="52" t="s">
        <v>69</v>
      </c>
      <c r="C44" s="2">
        <v>83659</v>
      </c>
      <c r="D44" s="419" t="str">
        <f>IF(C44='[5]Planilha Orçamentária'!C44,"OK!","MUDOU!")</f>
        <v>OK!</v>
      </c>
      <c r="E44" s="53" t="s">
        <v>111</v>
      </c>
      <c r="F44" s="419" t="str">
        <f>IF(E44='[5]Planilha Orçamentária'!D44,"OK!","MUDOU!")</f>
        <v>OK!</v>
      </c>
      <c r="G44" s="5" t="s">
        <v>112</v>
      </c>
      <c r="H44" s="54">
        <f>'Memória de Cálculo'!AP364</f>
        <v>22</v>
      </c>
      <c r="I44" s="419" t="str">
        <f>IF(H44='[5]Planilha Orçamentária'!F44,"OK!","MUDOU!")</f>
        <v>OK!</v>
      </c>
      <c r="J44" s="54">
        <v>785.42</v>
      </c>
      <c r="K44" s="82">
        <f t="shared" si="2"/>
        <v>990.72</v>
      </c>
      <c r="L44" s="55">
        <f t="shared" si="3"/>
        <v>21795.84</v>
      </c>
      <c r="M44" s="48"/>
      <c r="N44" s="49"/>
      <c r="O44" s="49"/>
      <c r="P44" s="50"/>
      <c r="Q44" s="50"/>
      <c r="T44" s="51"/>
      <c r="U44" s="51"/>
    </row>
    <row r="45" spans="1:21" ht="31.5">
      <c r="A45" s="81" t="s">
        <v>113</v>
      </c>
      <c r="B45" s="81" t="s">
        <v>86</v>
      </c>
      <c r="C45" s="169">
        <v>2708</v>
      </c>
      <c r="D45" s="419" t="str">
        <f>IF(C45='[5]Planilha Orçamentária'!C45,"OK!","MUDOU!")</f>
        <v>OK!</v>
      </c>
      <c r="E45" s="53" t="s">
        <v>114</v>
      </c>
      <c r="F45" s="419" t="str">
        <f>IF(E45='[5]Planilha Orçamentária'!D45,"OK!","MUDOU!")</f>
        <v>OK!</v>
      </c>
      <c r="G45" s="5" t="s">
        <v>112</v>
      </c>
      <c r="H45" s="54">
        <f>'Memória de Cálculo'!AP369</f>
        <v>2</v>
      </c>
      <c r="I45" s="419" t="str">
        <f>IF(H45='[5]Planilha Orçamentária'!F45,"OK!","MUDOU!")</f>
        <v>OK!</v>
      </c>
      <c r="J45" s="54">
        <v>2828.19</v>
      </c>
      <c r="K45" s="82">
        <f t="shared" si="2"/>
        <v>3567.47</v>
      </c>
      <c r="L45" s="55">
        <f t="shared" si="3"/>
        <v>7134.94</v>
      </c>
      <c r="M45" s="48"/>
      <c r="N45" s="49"/>
      <c r="O45" s="49"/>
      <c r="P45" s="50"/>
      <c r="Q45" s="50"/>
      <c r="T45" s="51"/>
      <c r="U45" s="51"/>
    </row>
    <row r="46" spans="1:21" ht="31.5">
      <c r="A46" s="81" t="s">
        <v>115</v>
      </c>
      <c r="B46" s="81" t="s">
        <v>86</v>
      </c>
      <c r="C46" s="169">
        <v>2710</v>
      </c>
      <c r="D46" s="419" t="str">
        <f>IF(C46='[5]Planilha Orçamentária'!C46,"OK!","MUDOU!")</f>
        <v>OK!</v>
      </c>
      <c r="E46" s="53" t="s">
        <v>117</v>
      </c>
      <c r="F46" s="419" t="str">
        <f>IF(E46='[5]Planilha Orçamentária'!D46,"OK!","MUDOU!")</f>
        <v>OK!</v>
      </c>
      <c r="G46" s="5" t="s">
        <v>112</v>
      </c>
      <c r="H46" s="54">
        <f>'Memória de Cálculo'!AP374</f>
        <v>2</v>
      </c>
      <c r="I46" s="419" t="str">
        <f>IF(H46='[5]Planilha Orçamentária'!F46,"OK!","MUDOU!")</f>
        <v>OK!</v>
      </c>
      <c r="J46" s="54">
        <v>3251.53</v>
      </c>
      <c r="K46" s="82">
        <f t="shared" si="2"/>
        <v>4101.47</v>
      </c>
      <c r="L46" s="55">
        <f t="shared" si="3"/>
        <v>8202.94</v>
      </c>
      <c r="M46" s="48"/>
      <c r="N46" s="49"/>
      <c r="O46" s="49"/>
      <c r="P46" s="50"/>
      <c r="Q46" s="50"/>
      <c r="T46" s="51"/>
      <c r="U46" s="51"/>
    </row>
    <row r="47" spans="1:21" ht="31.5">
      <c r="A47" s="81" t="s">
        <v>116</v>
      </c>
      <c r="B47" s="81" t="s">
        <v>86</v>
      </c>
      <c r="C47" s="169">
        <v>2712</v>
      </c>
      <c r="D47" s="419" t="str">
        <f>IF(C47='[5]Planilha Orçamentária'!C47,"OK!","MUDOU!")</f>
        <v>OK!</v>
      </c>
      <c r="E47" s="53" t="s">
        <v>119</v>
      </c>
      <c r="F47" s="419" t="str">
        <f>IF(E47='[5]Planilha Orçamentária'!D47,"OK!","MUDOU!")</f>
        <v>OK!</v>
      </c>
      <c r="G47" s="5" t="s">
        <v>112</v>
      </c>
      <c r="H47" s="54">
        <f>'Memória de Cálculo'!AP379</f>
        <v>4</v>
      </c>
      <c r="I47" s="419" t="str">
        <f>IF(H47='[5]Planilha Orçamentária'!F47,"OK!","MUDOU!")</f>
        <v>OK!</v>
      </c>
      <c r="J47" s="54">
        <v>3674.87</v>
      </c>
      <c r="K47" s="82">
        <f t="shared" si="2"/>
        <v>4635.4799999999996</v>
      </c>
      <c r="L47" s="55">
        <f t="shared" si="3"/>
        <v>18541.919999999998</v>
      </c>
      <c r="M47" s="48"/>
      <c r="N47" s="49"/>
      <c r="O47" s="49"/>
      <c r="P47" s="50"/>
      <c r="Q47" s="50"/>
      <c r="T47" s="51"/>
      <c r="U47" s="51"/>
    </row>
    <row r="48" spans="1:21" ht="31.5">
      <c r="A48" s="81" t="s">
        <v>118</v>
      </c>
      <c r="B48" s="81" t="s">
        <v>86</v>
      </c>
      <c r="C48" s="169">
        <v>2734</v>
      </c>
      <c r="D48" s="419" t="str">
        <f>IF(C48='[5]Planilha Orçamentária'!C48,"OK!","MUDOU!")</f>
        <v>OK!</v>
      </c>
      <c r="E48" s="53" t="s">
        <v>120</v>
      </c>
      <c r="F48" s="419" t="str">
        <f>IF(E48='[5]Planilha Orçamentária'!D48,"OK!","MUDOU!")</f>
        <v>OK!</v>
      </c>
      <c r="G48" s="5" t="s">
        <v>112</v>
      </c>
      <c r="H48" s="54">
        <f>'Memória de Cálculo'!AP384</f>
        <v>2</v>
      </c>
      <c r="I48" s="419" t="str">
        <f>IF(H48='[5]Planilha Orçamentária'!F48,"OK!","MUDOU!")</f>
        <v>OK!</v>
      </c>
      <c r="J48" s="54">
        <v>4521.53</v>
      </c>
      <c r="K48" s="82">
        <f t="shared" si="2"/>
        <v>5703.45</v>
      </c>
      <c r="L48" s="55">
        <f t="shared" si="3"/>
        <v>11406.9</v>
      </c>
      <c r="M48" s="48"/>
      <c r="N48" s="49"/>
      <c r="O48" s="49"/>
      <c r="P48" s="50"/>
      <c r="Q48" s="50"/>
      <c r="T48" s="51"/>
      <c r="U48" s="51"/>
    </row>
    <row r="49" spans="1:21" ht="15.75">
      <c r="A49" s="52"/>
      <c r="B49" s="56"/>
      <c r="C49" s="56"/>
      <c r="D49" s="56"/>
      <c r="E49" s="57" t="s">
        <v>121</v>
      </c>
      <c r="F49" s="493"/>
      <c r="G49" s="58"/>
      <c r="H49" s="83"/>
      <c r="I49" s="83"/>
      <c r="J49" s="83"/>
      <c r="K49" s="60"/>
      <c r="L49" s="61">
        <f>SUM(L35:L48)</f>
        <v>342724.04000000004</v>
      </c>
      <c r="M49" s="48"/>
      <c r="N49" s="49"/>
      <c r="O49" s="49"/>
      <c r="P49" s="50"/>
      <c r="Q49" s="50"/>
      <c r="T49" s="51"/>
      <c r="U49" s="51"/>
    </row>
    <row r="50" spans="1:21">
      <c r="A50" s="6"/>
      <c r="B50" s="4"/>
      <c r="C50" s="4"/>
      <c r="D50" s="4"/>
      <c r="E50" s="4"/>
      <c r="F50" s="4"/>
      <c r="G50" s="4"/>
      <c r="H50" s="4"/>
      <c r="I50" s="4"/>
      <c r="J50" s="4"/>
      <c r="K50" s="85"/>
      <c r="L50" s="86"/>
      <c r="M50" s="48"/>
      <c r="N50" s="49"/>
      <c r="O50" s="49"/>
      <c r="P50" s="63"/>
      <c r="Q50" s="50"/>
      <c r="T50" s="51"/>
      <c r="U50" s="51"/>
    </row>
    <row r="51" spans="1:21" ht="15.75">
      <c r="A51" s="87"/>
      <c r="B51" s="88"/>
      <c r="C51" s="88"/>
      <c r="D51" s="88"/>
      <c r="E51" s="88"/>
      <c r="F51" s="88"/>
      <c r="G51" s="88"/>
      <c r="H51" s="88"/>
      <c r="I51" s="88"/>
      <c r="J51" s="88"/>
      <c r="K51" s="89" t="s">
        <v>122</v>
      </c>
      <c r="L51" s="90">
        <f>L49+L33+L29+L17</f>
        <v>4261933.9700000007</v>
      </c>
      <c r="M51" s="62"/>
      <c r="N51" s="49"/>
      <c r="O51" s="91"/>
      <c r="P51" s="50"/>
      <c r="Q51" s="50"/>
      <c r="T51" s="51"/>
      <c r="U51" s="51"/>
    </row>
    <row r="52" spans="1:21">
      <c r="A52" s="92"/>
      <c r="B52" s="93"/>
      <c r="C52" s="93"/>
      <c r="D52" s="93"/>
      <c r="E52" s="94"/>
      <c r="F52" s="94"/>
      <c r="G52" s="95"/>
      <c r="H52" s="94"/>
      <c r="I52" s="94"/>
      <c r="J52" s="94"/>
      <c r="K52" s="96"/>
      <c r="L52" s="97"/>
      <c r="M52" s="48"/>
      <c r="N52" s="49"/>
      <c r="O52" s="49"/>
      <c r="P52" s="50"/>
      <c r="Q52" s="50"/>
      <c r="T52" s="51"/>
      <c r="U52" s="51"/>
    </row>
    <row r="53" spans="1:21">
      <c r="A53" s="92"/>
      <c r="B53" s="98"/>
      <c r="C53" s="98"/>
      <c r="D53" s="98"/>
      <c r="H53" s="94"/>
      <c r="I53" s="94"/>
      <c r="J53" s="94"/>
      <c r="L53" s="97"/>
      <c r="M53" s="48"/>
      <c r="N53" s="49"/>
      <c r="O53" s="49"/>
      <c r="P53" s="50"/>
      <c r="Q53" s="50"/>
      <c r="T53" s="51"/>
      <c r="U53" s="51"/>
    </row>
    <row r="54" spans="1:21">
      <c r="A54" s="92"/>
      <c r="B54" s="93"/>
      <c r="C54" s="93"/>
      <c r="D54" s="93"/>
      <c r="E54" s="94"/>
      <c r="F54" s="94"/>
      <c r="G54" s="100"/>
      <c r="H54" s="94"/>
      <c r="I54" s="94"/>
      <c r="J54" s="94"/>
      <c r="L54" s="97"/>
      <c r="M54" s="48"/>
      <c r="N54" s="49"/>
      <c r="O54" s="49"/>
      <c r="P54" s="50"/>
      <c r="Q54" s="50"/>
      <c r="T54" s="51"/>
      <c r="U54" s="51"/>
    </row>
    <row r="55" spans="1:21">
      <c r="A55" s="92"/>
      <c r="B55" s="93"/>
      <c r="C55" s="93"/>
      <c r="D55" s="93"/>
      <c r="E55" s="94"/>
      <c r="F55" s="94"/>
      <c r="G55" s="95"/>
      <c r="H55" s="94"/>
      <c r="I55" s="94"/>
      <c r="J55" s="94"/>
      <c r="K55" s="96"/>
      <c r="L55" s="101"/>
      <c r="M55" s="48"/>
      <c r="N55" s="49"/>
      <c r="O55" s="49"/>
      <c r="P55" s="50"/>
      <c r="Q55" s="50"/>
      <c r="T55" s="51"/>
      <c r="U55" s="51"/>
    </row>
    <row r="56" spans="1:21">
      <c r="A56" s="92"/>
      <c r="B56" s="93"/>
      <c r="C56" s="93"/>
      <c r="D56" s="93"/>
      <c r="E56" s="94"/>
      <c r="F56" s="94"/>
      <c r="G56" s="95"/>
      <c r="H56" s="94"/>
      <c r="I56" s="94"/>
      <c r="J56" s="94"/>
      <c r="K56" s="96"/>
      <c r="L56" s="102"/>
      <c r="M56" s="48"/>
      <c r="N56" s="49"/>
      <c r="O56" s="49"/>
      <c r="P56" s="50"/>
      <c r="Q56" s="50"/>
      <c r="T56" s="51"/>
      <c r="U56" s="51"/>
    </row>
    <row r="57" spans="1:21">
      <c r="A57" s="103"/>
      <c r="B57" s="104"/>
      <c r="C57" s="104"/>
      <c r="D57" s="104"/>
      <c r="E57" s="105"/>
      <c r="F57" s="105"/>
      <c r="G57" s="106"/>
      <c r="H57" s="105"/>
      <c r="I57" s="105"/>
      <c r="J57" s="105"/>
      <c r="K57" s="107"/>
      <c r="L57" s="108"/>
      <c r="M57" s="48"/>
      <c r="N57" s="49"/>
      <c r="O57" s="49"/>
      <c r="P57" s="50"/>
      <c r="Q57" s="50"/>
      <c r="T57" s="51"/>
      <c r="U57" s="51"/>
    </row>
    <row r="58" spans="1:21">
      <c r="A58" s="93"/>
      <c r="B58" s="93"/>
      <c r="C58" s="93"/>
      <c r="D58" s="93"/>
      <c r="E58" s="99"/>
      <c r="F58" s="99"/>
      <c r="G58" s="48"/>
      <c r="H58" s="49"/>
      <c r="I58" s="49"/>
      <c r="J58" s="49"/>
      <c r="K58" s="50"/>
      <c r="L58" s="50"/>
      <c r="M58" s="11"/>
      <c r="N58" s="11"/>
      <c r="O58" s="51"/>
      <c r="P58" s="51"/>
      <c r="Q58" s="379"/>
      <c r="R58" s="379"/>
      <c r="S58" s="379"/>
      <c r="T58" s="379"/>
    </row>
    <row r="59" spans="1:21">
      <c r="A59" s="93"/>
      <c r="B59" s="93"/>
      <c r="C59" s="93"/>
      <c r="D59" s="93"/>
      <c r="E59" s="99"/>
      <c r="F59" s="99"/>
      <c r="G59" s="48"/>
      <c r="H59" s="49"/>
      <c r="I59" s="49"/>
      <c r="J59" s="49"/>
      <c r="K59" s="50"/>
      <c r="L59" s="491"/>
      <c r="M59" s="11"/>
      <c r="N59" s="11"/>
      <c r="O59" s="51"/>
      <c r="P59" s="51"/>
      <c r="Q59" s="379"/>
      <c r="R59" s="379"/>
      <c r="S59" s="379"/>
      <c r="T59" s="379"/>
    </row>
    <row r="60" spans="1:21">
      <c r="A60" s="93"/>
      <c r="B60" s="93"/>
      <c r="C60" s="93"/>
      <c r="D60" s="93"/>
      <c r="E60" s="99"/>
      <c r="F60" s="99"/>
      <c r="G60" s="48"/>
      <c r="H60" s="49"/>
      <c r="I60" s="49"/>
      <c r="J60" s="49"/>
      <c r="K60" s="50"/>
      <c r="L60" s="50"/>
      <c r="M60" s="11"/>
      <c r="N60" s="11"/>
      <c r="O60" s="51"/>
      <c r="P60" s="51"/>
      <c r="Q60" s="379"/>
      <c r="R60" s="379"/>
      <c r="S60" s="379"/>
      <c r="T60" s="379"/>
    </row>
    <row r="61" spans="1:21">
      <c r="A61" s="93"/>
      <c r="B61" s="93"/>
      <c r="C61" s="93"/>
      <c r="D61" s="93"/>
      <c r="E61" s="99"/>
      <c r="F61" s="99"/>
      <c r="G61" s="48"/>
      <c r="H61" s="49"/>
      <c r="I61" s="49"/>
      <c r="J61" s="49"/>
      <c r="K61" s="50"/>
      <c r="L61" s="491"/>
      <c r="M61" s="11"/>
      <c r="N61" s="11"/>
      <c r="O61" s="51"/>
      <c r="P61" s="51"/>
      <c r="Q61" s="379"/>
      <c r="R61" s="379"/>
      <c r="S61" s="379"/>
      <c r="T61" s="379"/>
    </row>
    <row r="62" spans="1:21">
      <c r="A62" s="93"/>
      <c r="B62" s="93"/>
      <c r="C62" s="93" t="s">
        <v>199</v>
      </c>
      <c r="D62" s="93"/>
      <c r="E62" s="99"/>
      <c r="F62" s="99"/>
      <c r="G62" s="48"/>
      <c r="H62" s="49"/>
      <c r="I62" s="49"/>
      <c r="J62" s="49"/>
      <c r="K62" s="50"/>
      <c r="L62" s="50"/>
      <c r="M62" s="11"/>
      <c r="N62" s="11"/>
      <c r="O62" s="51"/>
      <c r="P62" s="51"/>
      <c r="Q62" s="379"/>
      <c r="R62" s="379"/>
      <c r="S62" s="379"/>
      <c r="T62" s="379"/>
    </row>
    <row r="63" spans="1:21">
      <c r="A63" s="93"/>
      <c r="B63" s="93"/>
      <c r="C63" s="93"/>
      <c r="D63" s="93"/>
      <c r="E63" s="109"/>
      <c r="F63" s="109"/>
      <c r="G63" s="48"/>
      <c r="H63" s="49"/>
      <c r="I63" s="49"/>
      <c r="J63" s="49"/>
      <c r="K63" s="50"/>
      <c r="L63" s="50"/>
      <c r="M63" s="11"/>
      <c r="N63" s="11"/>
      <c r="O63" s="51"/>
      <c r="P63" s="51"/>
      <c r="Q63" s="379"/>
      <c r="R63" s="379"/>
      <c r="S63" s="379"/>
      <c r="T63" s="379"/>
    </row>
    <row r="64" spans="1:21">
      <c r="A64" s="110"/>
      <c r="B64" s="110"/>
      <c r="C64" s="110"/>
      <c r="D64" s="110"/>
      <c r="E64" s="109"/>
      <c r="F64" s="109"/>
      <c r="G64" s="48"/>
      <c r="H64" s="49"/>
      <c r="I64" s="49"/>
      <c r="J64" s="49"/>
      <c r="K64" s="63"/>
      <c r="L64" s="50"/>
      <c r="M64" s="11"/>
      <c r="N64" s="11"/>
      <c r="O64" s="51"/>
      <c r="P64" s="51"/>
      <c r="Q64" s="379"/>
      <c r="R64" s="379"/>
      <c r="S64" s="379"/>
      <c r="T64" s="379"/>
    </row>
    <row r="65" spans="1:21">
      <c r="A65" s="111"/>
      <c r="B65" s="111"/>
      <c r="C65" s="111"/>
      <c r="D65" s="111"/>
      <c r="E65" s="116"/>
      <c r="F65" s="116"/>
      <c r="G65" s="62"/>
      <c r="H65" s="49"/>
      <c r="I65" s="49"/>
      <c r="J65" s="91"/>
      <c r="K65" s="50"/>
      <c r="L65" s="50"/>
      <c r="M65" s="11"/>
      <c r="N65" s="11"/>
      <c r="O65" s="51"/>
      <c r="P65" s="51"/>
      <c r="Q65" s="379"/>
      <c r="R65" s="379"/>
      <c r="S65" s="379"/>
      <c r="T65" s="379"/>
    </row>
    <row r="66" spans="1:21">
      <c r="A66" s="93"/>
      <c r="B66" s="93"/>
      <c r="C66" s="93"/>
      <c r="D66" s="93"/>
      <c r="E66" s="94"/>
      <c r="F66" s="94"/>
      <c r="G66" s="100"/>
      <c r="H66" s="94"/>
      <c r="I66" s="94"/>
      <c r="J66" s="94"/>
      <c r="K66" s="96"/>
      <c r="L66" s="118"/>
      <c r="M66" s="48"/>
      <c r="N66" s="49"/>
      <c r="O66" s="49"/>
      <c r="P66" s="50"/>
      <c r="Q66" s="50"/>
      <c r="T66" s="51"/>
      <c r="U66" s="51"/>
    </row>
    <row r="67" spans="1:21">
      <c r="A67" s="93"/>
      <c r="B67" s="93"/>
      <c r="C67" s="93"/>
      <c r="D67" s="93"/>
      <c r="E67" s="94"/>
      <c r="F67" s="94"/>
      <c r="G67" s="100"/>
      <c r="H67" s="94"/>
      <c r="I67" s="94"/>
      <c r="J67" s="94"/>
      <c r="K67" s="96"/>
      <c r="L67" s="118"/>
      <c r="M67" s="48"/>
      <c r="N67" s="49"/>
      <c r="O67" s="49"/>
      <c r="P67" s="50"/>
      <c r="Q67" s="50"/>
      <c r="T67" s="51"/>
      <c r="U67" s="51"/>
    </row>
    <row r="68" spans="1:21">
      <c r="A68" s="93"/>
      <c r="B68" s="93"/>
      <c r="C68" s="93"/>
      <c r="D68" s="93"/>
      <c r="E68" s="94"/>
      <c r="F68" s="94"/>
      <c r="G68" s="119"/>
      <c r="H68" s="94"/>
      <c r="I68" s="94"/>
      <c r="J68" s="94"/>
      <c r="K68" s="96"/>
      <c r="L68" s="118"/>
      <c r="M68" s="48"/>
      <c r="N68" s="49"/>
      <c r="O68" s="49"/>
      <c r="P68" s="50"/>
      <c r="Q68" s="50"/>
      <c r="T68" s="51"/>
      <c r="U68" s="51"/>
    </row>
    <row r="69" spans="1:21">
      <c r="A69" s="93"/>
      <c r="B69" s="93"/>
      <c r="C69" s="93"/>
      <c r="D69" s="93"/>
      <c r="E69" s="94"/>
      <c r="F69" s="94"/>
      <c r="G69" s="100"/>
      <c r="H69" s="94"/>
      <c r="I69" s="94"/>
      <c r="J69" s="94"/>
      <c r="K69" s="96"/>
      <c r="L69" s="118"/>
      <c r="M69" s="48"/>
      <c r="N69" s="49"/>
      <c r="O69" s="49"/>
      <c r="P69" s="50"/>
      <c r="Q69" s="50"/>
      <c r="T69" s="51"/>
      <c r="U69" s="51"/>
    </row>
    <row r="70" spans="1:21">
      <c r="A70" s="93"/>
      <c r="B70" s="93"/>
      <c r="C70" s="93"/>
      <c r="D70" s="93"/>
      <c r="E70" s="94"/>
      <c r="F70" s="94"/>
      <c r="G70" s="95"/>
      <c r="H70" s="94"/>
      <c r="I70" s="94"/>
      <c r="J70" s="94"/>
      <c r="K70" s="96"/>
      <c r="L70" s="118"/>
      <c r="M70" s="48"/>
      <c r="N70" s="49"/>
      <c r="O70" s="49"/>
      <c r="P70" s="50"/>
      <c r="Q70" s="50"/>
      <c r="T70" s="51"/>
      <c r="U70" s="51"/>
    </row>
    <row r="71" spans="1:21">
      <c r="A71" s="93"/>
      <c r="B71" s="93"/>
      <c r="C71" s="93"/>
      <c r="D71" s="93"/>
      <c r="E71" s="94"/>
      <c r="F71" s="94"/>
      <c r="G71" s="95"/>
      <c r="H71" s="94"/>
      <c r="I71" s="94"/>
      <c r="J71" s="94"/>
      <c r="K71" s="96"/>
      <c r="L71" s="118"/>
      <c r="M71" s="48"/>
      <c r="N71" s="49"/>
      <c r="O71" s="49"/>
      <c r="P71" s="50"/>
      <c r="Q71" s="50"/>
      <c r="T71" s="51"/>
      <c r="U71" s="51"/>
    </row>
    <row r="72" spans="1:21">
      <c r="A72" s="93"/>
      <c r="B72" s="93"/>
      <c r="C72" s="93"/>
      <c r="D72" s="93"/>
      <c r="E72" s="94"/>
      <c r="F72" s="94"/>
      <c r="G72" s="95"/>
      <c r="H72" s="94"/>
      <c r="I72" s="94"/>
      <c r="J72" s="94"/>
      <c r="K72" s="96"/>
      <c r="L72" s="118"/>
      <c r="M72" s="48"/>
      <c r="N72" s="49"/>
      <c r="O72" s="49"/>
      <c r="P72" s="120"/>
      <c r="Q72" s="50"/>
      <c r="T72" s="51"/>
      <c r="U72" s="51"/>
    </row>
    <row r="73" spans="1:21">
      <c r="A73" s="93"/>
      <c r="B73" s="93"/>
      <c r="C73" s="93"/>
      <c r="D73" s="93"/>
      <c r="E73" s="94"/>
      <c r="F73" s="94"/>
      <c r="G73" s="100"/>
      <c r="H73" s="94"/>
      <c r="I73" s="94"/>
      <c r="J73" s="94"/>
      <c r="K73" s="96"/>
      <c r="L73" s="118"/>
      <c r="M73" s="48"/>
      <c r="N73" s="49"/>
      <c r="O73" s="49"/>
      <c r="P73" s="120"/>
      <c r="Q73" s="50"/>
      <c r="T73" s="51"/>
      <c r="U73" s="51"/>
    </row>
    <row r="74" spans="1:21">
      <c r="A74" s="93"/>
      <c r="B74" s="93"/>
      <c r="C74" s="93"/>
      <c r="D74" s="93"/>
      <c r="E74" s="94"/>
      <c r="F74" s="94"/>
      <c r="G74" s="100"/>
      <c r="H74" s="94"/>
      <c r="I74" s="94"/>
      <c r="J74" s="94"/>
      <c r="K74" s="96"/>
      <c r="L74" s="118"/>
      <c r="M74" s="48"/>
      <c r="N74" s="49"/>
      <c r="O74" s="49"/>
      <c r="P74" s="120"/>
      <c r="Q74" s="50"/>
      <c r="T74" s="51"/>
      <c r="U74" s="51"/>
    </row>
    <row r="75" spans="1:21">
      <c r="A75" s="93"/>
      <c r="B75" s="93"/>
      <c r="C75" s="93"/>
      <c r="D75" s="93"/>
      <c r="E75" s="94"/>
      <c r="F75" s="94"/>
      <c r="G75" s="100"/>
      <c r="H75" s="94"/>
      <c r="I75" s="94"/>
      <c r="J75" s="94"/>
      <c r="K75" s="96"/>
      <c r="L75" s="118"/>
      <c r="M75" s="48"/>
      <c r="N75" s="49"/>
      <c r="O75" s="49"/>
      <c r="P75" s="120"/>
      <c r="Q75" s="50"/>
      <c r="T75" s="51"/>
      <c r="U75" s="51"/>
    </row>
    <row r="76" spans="1:21">
      <c r="A76" s="93"/>
      <c r="B76" s="93"/>
      <c r="C76" s="93"/>
      <c r="D76" s="93"/>
      <c r="E76" s="94"/>
      <c r="F76" s="94"/>
      <c r="G76" s="95"/>
      <c r="H76" s="94"/>
      <c r="I76" s="94"/>
      <c r="J76" s="94"/>
      <c r="K76" s="96"/>
      <c r="L76" s="118"/>
      <c r="M76" s="48"/>
      <c r="N76" s="49"/>
      <c r="O76" s="49"/>
      <c r="P76" s="120"/>
      <c r="Q76" s="50"/>
      <c r="T76" s="51"/>
      <c r="U76" s="51"/>
    </row>
    <row r="77" spans="1:21">
      <c r="A77" s="93"/>
      <c r="B77" s="93"/>
      <c r="C77" s="93"/>
      <c r="D77" s="93"/>
      <c r="E77" s="94"/>
      <c r="F77" s="94"/>
      <c r="G77" s="95"/>
      <c r="H77" s="94"/>
      <c r="I77" s="94"/>
      <c r="J77" s="94"/>
      <c r="K77" s="96"/>
      <c r="L77" s="118"/>
      <c r="M77" s="48"/>
      <c r="N77" s="49"/>
      <c r="O77" s="49"/>
      <c r="P77" s="120"/>
      <c r="Q77" s="50"/>
      <c r="T77" s="51"/>
      <c r="U77" s="51"/>
    </row>
    <row r="78" spans="1:21">
      <c r="A78" s="93"/>
      <c r="B78" s="93"/>
      <c r="C78" s="93"/>
      <c r="D78" s="93"/>
      <c r="E78" s="94"/>
      <c r="F78" s="94"/>
      <c r="G78" s="95"/>
      <c r="H78" s="94"/>
      <c r="I78" s="94"/>
      <c r="J78" s="94"/>
      <c r="K78" s="96"/>
      <c r="L78" s="118"/>
      <c r="M78" s="48"/>
      <c r="N78" s="49"/>
      <c r="O78" s="49"/>
      <c r="P78" s="120"/>
      <c r="Q78" s="50"/>
      <c r="T78" s="51"/>
      <c r="U78" s="51"/>
    </row>
    <row r="79" spans="1:21">
      <c r="A79" s="93"/>
      <c r="B79" s="93"/>
      <c r="C79" s="93"/>
      <c r="D79" s="93"/>
      <c r="E79" s="94"/>
      <c r="F79" s="94"/>
      <c r="G79" s="95"/>
      <c r="H79" s="94"/>
      <c r="I79" s="94"/>
      <c r="J79" s="94"/>
      <c r="K79" s="96"/>
      <c r="L79" s="118"/>
      <c r="M79" s="48"/>
      <c r="N79" s="49"/>
      <c r="O79" s="49"/>
      <c r="P79" s="120"/>
      <c r="Q79" s="50"/>
      <c r="T79" s="51"/>
      <c r="U79" s="51"/>
    </row>
    <row r="80" spans="1:21">
      <c r="A80" s="93"/>
      <c r="B80" s="93"/>
      <c r="C80" s="93"/>
      <c r="D80" s="93"/>
      <c r="E80" s="94"/>
      <c r="F80" s="94"/>
      <c r="G80" s="95"/>
      <c r="H80" s="94"/>
      <c r="I80" s="94"/>
      <c r="J80" s="94"/>
      <c r="K80" s="96"/>
      <c r="L80" s="118"/>
      <c r="M80" s="48"/>
      <c r="N80" s="49"/>
      <c r="O80" s="49"/>
      <c r="P80" s="120"/>
      <c r="Q80" s="50"/>
      <c r="T80" s="51"/>
      <c r="U80" s="51"/>
    </row>
    <row r="81" spans="1:21">
      <c r="A81" s="93"/>
      <c r="B81" s="93"/>
      <c r="C81" s="93"/>
      <c r="D81" s="93"/>
      <c r="E81" s="94"/>
      <c r="F81" s="94"/>
      <c r="G81" s="95"/>
      <c r="H81" s="94"/>
      <c r="I81" s="94"/>
      <c r="J81" s="94"/>
      <c r="K81" s="96"/>
      <c r="L81" s="118"/>
      <c r="M81" s="48"/>
      <c r="N81" s="49"/>
      <c r="O81" s="49"/>
      <c r="P81" s="120"/>
      <c r="Q81" s="50"/>
      <c r="T81" s="51"/>
      <c r="U81" s="51"/>
    </row>
    <row r="82" spans="1:21">
      <c r="A82" s="93"/>
      <c r="B82" s="93"/>
      <c r="C82" s="93"/>
      <c r="D82" s="93"/>
      <c r="E82" s="94"/>
      <c r="F82" s="94"/>
      <c r="G82" s="100"/>
      <c r="H82" s="94"/>
      <c r="I82" s="94"/>
      <c r="J82" s="94"/>
      <c r="K82" s="96"/>
      <c r="L82" s="118"/>
      <c r="M82" s="48"/>
      <c r="N82" s="49"/>
      <c r="O82" s="49"/>
      <c r="P82" s="120"/>
      <c r="Q82" s="50"/>
      <c r="T82" s="51"/>
      <c r="U82" s="51"/>
    </row>
    <row r="83" spans="1:21">
      <c r="A83" s="93"/>
      <c r="B83" s="93"/>
      <c r="C83" s="93"/>
      <c r="D83" s="93"/>
      <c r="E83" s="94"/>
      <c r="F83" s="94"/>
      <c r="G83" s="119"/>
      <c r="H83" s="94"/>
      <c r="I83" s="94"/>
      <c r="J83" s="94"/>
      <c r="K83" s="96"/>
      <c r="L83" s="118"/>
      <c r="M83" s="48"/>
      <c r="N83" s="49"/>
      <c r="O83" s="49"/>
      <c r="P83" s="50"/>
      <c r="Q83" s="50"/>
      <c r="T83" s="51"/>
      <c r="U83" s="51"/>
    </row>
    <row r="84" spans="1:21">
      <c r="A84" s="93"/>
      <c r="B84" s="93"/>
      <c r="C84" s="93"/>
      <c r="D84" s="93"/>
      <c r="E84" s="94"/>
      <c r="F84" s="94"/>
      <c r="G84" s="100"/>
      <c r="H84" s="94"/>
      <c r="I84" s="94"/>
      <c r="J84" s="94"/>
      <c r="K84" s="96"/>
      <c r="L84" s="118"/>
      <c r="M84" s="48"/>
      <c r="N84" s="49"/>
      <c r="O84" s="49"/>
      <c r="P84" s="50"/>
      <c r="Q84" s="50"/>
      <c r="T84" s="51"/>
      <c r="U84" s="51"/>
    </row>
    <row r="85" spans="1:21">
      <c r="A85" s="93"/>
      <c r="B85" s="93"/>
      <c r="C85" s="93"/>
      <c r="D85" s="93"/>
      <c r="E85" s="94"/>
      <c r="F85" s="94"/>
      <c r="G85" s="95"/>
      <c r="H85" s="94"/>
      <c r="I85" s="94"/>
      <c r="J85" s="94"/>
      <c r="K85" s="96"/>
      <c r="L85" s="118"/>
      <c r="M85" s="48"/>
      <c r="N85" s="49"/>
      <c r="O85" s="49"/>
      <c r="P85" s="50"/>
      <c r="Q85" s="50"/>
      <c r="T85" s="51"/>
      <c r="U85" s="51"/>
    </row>
    <row r="86" spans="1:21">
      <c r="A86" s="93"/>
      <c r="B86" s="93"/>
      <c r="C86" s="93"/>
      <c r="D86" s="93"/>
      <c r="E86" s="94"/>
      <c r="F86" s="94"/>
      <c r="G86" s="95"/>
      <c r="H86" s="94"/>
      <c r="I86" s="94"/>
      <c r="J86" s="94"/>
      <c r="K86" s="96"/>
      <c r="L86" s="118"/>
      <c r="M86" s="48"/>
      <c r="N86" s="49"/>
      <c r="O86" s="49"/>
      <c r="P86" s="50"/>
      <c r="Q86" s="50"/>
      <c r="T86" s="51"/>
      <c r="U86" s="51"/>
    </row>
    <row r="87" spans="1:21">
      <c r="A87" s="93"/>
      <c r="B87" s="93"/>
      <c r="C87" s="93"/>
      <c r="D87" s="93"/>
      <c r="E87" s="94"/>
      <c r="F87" s="94"/>
      <c r="G87" s="95"/>
      <c r="H87" s="94"/>
      <c r="I87" s="94"/>
      <c r="J87" s="94"/>
      <c r="K87" s="96"/>
      <c r="L87" s="118"/>
      <c r="M87" s="48"/>
      <c r="N87" s="49"/>
      <c r="O87" s="49"/>
      <c r="P87" s="50"/>
      <c r="Q87" s="50"/>
      <c r="T87" s="51"/>
      <c r="U87" s="51"/>
    </row>
    <row r="88" spans="1:21">
      <c r="A88" s="93"/>
      <c r="B88" s="93"/>
      <c r="C88" s="93"/>
      <c r="D88" s="93"/>
      <c r="E88" s="94"/>
      <c r="F88" s="94"/>
      <c r="G88" s="95"/>
      <c r="H88" s="94"/>
      <c r="I88" s="94"/>
      <c r="J88" s="94"/>
      <c r="K88" s="96"/>
      <c r="L88" s="118"/>
      <c r="M88" s="48"/>
      <c r="N88" s="49"/>
      <c r="O88" s="49"/>
      <c r="P88" s="50"/>
      <c r="Q88" s="50"/>
      <c r="T88" s="51"/>
      <c r="U88" s="51"/>
    </row>
    <row r="89" spans="1:21">
      <c r="A89" s="93"/>
      <c r="B89" s="93"/>
      <c r="C89" s="93"/>
      <c r="D89" s="93"/>
      <c r="E89" s="94"/>
      <c r="F89" s="94"/>
      <c r="G89" s="95"/>
      <c r="H89" s="94"/>
      <c r="I89" s="94"/>
      <c r="J89" s="94"/>
      <c r="K89" s="96"/>
      <c r="L89" s="118"/>
      <c r="M89" s="48"/>
      <c r="N89" s="49"/>
      <c r="O89" s="49"/>
      <c r="P89" s="50"/>
      <c r="Q89" s="50"/>
      <c r="T89" s="51"/>
      <c r="U89" s="51"/>
    </row>
    <row r="90" spans="1:21">
      <c r="A90" s="93"/>
      <c r="B90" s="93"/>
      <c r="C90" s="93"/>
      <c r="D90" s="93"/>
      <c r="E90" s="94"/>
      <c r="F90" s="94"/>
      <c r="G90" s="95"/>
      <c r="H90" s="94"/>
      <c r="I90" s="94"/>
      <c r="J90" s="94"/>
      <c r="K90" s="96"/>
      <c r="L90" s="118"/>
      <c r="M90" s="48"/>
      <c r="N90" s="49"/>
      <c r="O90" s="49"/>
      <c r="P90" s="50"/>
      <c r="Q90" s="50"/>
      <c r="T90" s="51"/>
      <c r="U90" s="51"/>
    </row>
    <row r="91" spans="1:21">
      <c r="A91" s="93"/>
      <c r="B91" s="93"/>
      <c r="C91" s="93"/>
      <c r="D91" s="93"/>
      <c r="E91" s="94"/>
      <c r="F91" s="94"/>
      <c r="G91" s="95"/>
      <c r="H91" s="94"/>
      <c r="I91" s="94"/>
      <c r="J91" s="94"/>
      <c r="K91" s="96"/>
      <c r="L91" s="118"/>
      <c r="M91" s="48"/>
      <c r="N91" s="49"/>
      <c r="O91" s="49"/>
      <c r="P91" s="50"/>
      <c r="Q91" s="50"/>
      <c r="T91" s="51"/>
      <c r="U91" s="51"/>
    </row>
    <row r="92" spans="1:21">
      <c r="A92" s="93"/>
      <c r="B92" s="93"/>
      <c r="C92" s="93"/>
      <c r="D92" s="93"/>
      <c r="E92" s="94"/>
      <c r="F92" s="94"/>
      <c r="G92" s="95"/>
      <c r="H92" s="94"/>
      <c r="I92" s="94"/>
      <c r="J92" s="94"/>
      <c r="K92" s="96"/>
      <c r="L92" s="118"/>
      <c r="M92" s="48"/>
      <c r="N92" s="49"/>
      <c r="O92" s="49"/>
      <c r="P92" s="50"/>
      <c r="Q92" s="50"/>
      <c r="T92" s="51"/>
      <c r="U92" s="51"/>
    </row>
    <row r="93" spans="1:21">
      <c r="A93" s="93"/>
      <c r="B93" s="93"/>
      <c r="C93" s="93"/>
      <c r="D93" s="93"/>
      <c r="E93" s="94"/>
      <c r="F93" s="94"/>
      <c r="G93" s="95"/>
      <c r="H93" s="94"/>
      <c r="I93" s="94"/>
      <c r="J93" s="94"/>
      <c r="K93" s="96"/>
      <c r="L93" s="118"/>
      <c r="M93" s="48"/>
      <c r="N93" s="49"/>
      <c r="O93" s="49"/>
      <c r="P93" s="50"/>
      <c r="Q93" s="50"/>
      <c r="T93" s="51"/>
      <c r="U93" s="51"/>
    </row>
    <row r="94" spans="1:21">
      <c r="A94" s="93"/>
      <c r="B94" s="93"/>
      <c r="C94" s="93"/>
      <c r="D94" s="93"/>
      <c r="E94" s="94"/>
      <c r="F94" s="94"/>
      <c r="G94" s="95"/>
      <c r="H94" s="94"/>
      <c r="I94" s="94"/>
      <c r="J94" s="94"/>
      <c r="K94" s="96"/>
      <c r="L94" s="118"/>
      <c r="M94" s="48"/>
      <c r="N94" s="49"/>
      <c r="O94" s="49"/>
      <c r="P94" s="50"/>
      <c r="Q94" s="50"/>
      <c r="T94" s="51"/>
      <c r="U94" s="51"/>
    </row>
    <row r="95" spans="1:21">
      <c r="A95" s="93"/>
      <c r="B95" s="93"/>
      <c r="C95" s="93"/>
      <c r="D95" s="93"/>
      <c r="E95" s="94"/>
      <c r="F95" s="94"/>
      <c r="G95" s="100"/>
      <c r="H95" s="94"/>
      <c r="I95" s="94"/>
      <c r="J95" s="94"/>
      <c r="K95" s="96"/>
      <c r="L95" s="121"/>
      <c r="M95" s="48"/>
      <c r="N95" s="49"/>
      <c r="O95" s="49"/>
      <c r="P95" s="50"/>
      <c r="Q95" s="50"/>
      <c r="T95" s="51"/>
      <c r="U95" s="51"/>
    </row>
    <row r="96" spans="1:21">
      <c r="A96" s="93"/>
      <c r="B96" s="93"/>
      <c r="C96" s="93"/>
      <c r="D96" s="93"/>
      <c r="E96" s="94"/>
      <c r="F96" s="94"/>
      <c r="G96" s="100"/>
      <c r="H96" s="94"/>
      <c r="I96" s="94"/>
      <c r="J96" s="94"/>
      <c r="K96" s="96"/>
      <c r="L96" s="121"/>
      <c r="M96" s="48"/>
      <c r="N96" s="49"/>
      <c r="O96" s="49"/>
      <c r="P96" s="50"/>
      <c r="Q96" s="50"/>
      <c r="T96" s="51"/>
      <c r="U96" s="51"/>
    </row>
    <row r="97" spans="1:21">
      <c r="A97" s="110"/>
      <c r="B97" s="110"/>
      <c r="C97" s="110"/>
      <c r="D97" s="110"/>
      <c r="E97" s="94"/>
      <c r="F97" s="94"/>
      <c r="G97" s="95"/>
      <c r="H97" s="94"/>
      <c r="I97" s="94"/>
      <c r="J97" s="94"/>
      <c r="K97" s="96"/>
      <c r="L97" s="118"/>
      <c r="M97" s="48"/>
      <c r="N97" s="49"/>
      <c r="O97" s="49"/>
      <c r="P97" s="63"/>
      <c r="Q97" s="50"/>
      <c r="T97" s="51"/>
      <c r="U97" s="51"/>
    </row>
    <row r="98" spans="1:21">
      <c r="A98" s="111"/>
      <c r="B98" s="111"/>
      <c r="C98" s="111"/>
      <c r="D98" s="111"/>
      <c r="E98" s="112"/>
      <c r="F98" s="112"/>
      <c r="G98" s="113"/>
      <c r="H98" s="114"/>
      <c r="I98" s="114"/>
      <c r="J98" s="114"/>
      <c r="K98" s="115"/>
      <c r="L98" s="116"/>
      <c r="M98" s="62"/>
      <c r="N98" s="49"/>
      <c r="O98" s="91"/>
      <c r="P98" s="50"/>
      <c r="Q98" s="50"/>
      <c r="T98" s="51"/>
      <c r="U98" s="51"/>
    </row>
    <row r="99" spans="1:21">
      <c r="A99" s="93"/>
      <c r="B99" s="93"/>
      <c r="C99" s="93"/>
      <c r="D99" s="93"/>
      <c r="E99" s="94"/>
      <c r="F99" s="94"/>
      <c r="G99" s="95"/>
      <c r="H99" s="94"/>
      <c r="I99" s="94"/>
      <c r="J99" s="94"/>
      <c r="K99" s="96"/>
      <c r="L99" s="118"/>
      <c r="M99" s="48"/>
      <c r="N99" s="49"/>
      <c r="O99" s="49"/>
      <c r="P99" s="50"/>
      <c r="Q99" s="50"/>
      <c r="T99" s="51"/>
      <c r="U99" s="51"/>
    </row>
    <row r="100" spans="1:21">
      <c r="A100" s="93"/>
      <c r="B100" s="93"/>
      <c r="C100" s="93"/>
      <c r="D100" s="93"/>
      <c r="E100" s="94"/>
      <c r="F100" s="94"/>
      <c r="G100" s="95"/>
      <c r="H100" s="94"/>
      <c r="I100" s="94"/>
      <c r="J100" s="94"/>
      <c r="K100" s="96"/>
      <c r="L100" s="118"/>
      <c r="M100" s="48"/>
      <c r="N100" s="49"/>
      <c r="O100" s="49"/>
      <c r="P100" s="50"/>
      <c r="Q100" s="50"/>
      <c r="T100" s="51"/>
      <c r="U100" s="51"/>
    </row>
    <row r="101" spans="1:21">
      <c r="A101" s="93"/>
      <c r="B101" s="93"/>
      <c r="C101" s="93"/>
      <c r="D101" s="93"/>
      <c r="E101" s="94"/>
      <c r="F101" s="94"/>
      <c r="G101" s="95"/>
      <c r="H101" s="94"/>
      <c r="I101" s="94"/>
      <c r="J101" s="94"/>
      <c r="K101" s="96"/>
      <c r="L101" s="118"/>
      <c r="M101" s="48"/>
      <c r="N101" s="49"/>
      <c r="O101" s="49"/>
      <c r="P101" s="50"/>
      <c r="Q101" s="50"/>
      <c r="T101" s="51"/>
      <c r="U101" s="51"/>
    </row>
    <row r="102" spans="1:21">
      <c r="A102" s="93"/>
      <c r="B102" s="93"/>
      <c r="C102" s="93"/>
      <c r="D102" s="93"/>
      <c r="E102" s="94"/>
      <c r="F102" s="94"/>
      <c r="G102" s="95"/>
      <c r="H102" s="94"/>
      <c r="I102" s="94"/>
      <c r="J102" s="94"/>
      <c r="K102" s="96"/>
      <c r="L102" s="118"/>
      <c r="M102" s="48"/>
      <c r="N102" s="49"/>
      <c r="O102" s="49"/>
      <c r="P102" s="50"/>
      <c r="Q102" s="50"/>
      <c r="T102" s="51"/>
      <c r="U102" s="51"/>
    </row>
    <row r="103" spans="1:21">
      <c r="A103" s="93"/>
      <c r="B103" s="93"/>
      <c r="C103" s="93"/>
      <c r="D103" s="93"/>
      <c r="E103" s="94"/>
      <c r="F103" s="94"/>
      <c r="G103" s="95"/>
      <c r="H103" s="94"/>
      <c r="I103" s="94"/>
      <c r="J103" s="94"/>
      <c r="K103" s="96"/>
      <c r="L103" s="118"/>
      <c r="M103" s="48"/>
      <c r="N103" s="49"/>
      <c r="O103" s="49"/>
      <c r="P103" s="50"/>
      <c r="Q103" s="50"/>
      <c r="T103" s="51"/>
      <c r="U103" s="51"/>
    </row>
    <row r="104" spans="1:21">
      <c r="A104" s="93"/>
      <c r="B104" s="93"/>
      <c r="C104" s="93"/>
      <c r="D104" s="93"/>
      <c r="E104" s="94"/>
      <c r="F104" s="94"/>
      <c r="G104" s="95"/>
      <c r="H104" s="94"/>
      <c r="I104" s="94"/>
      <c r="J104" s="94"/>
      <c r="K104" s="96"/>
      <c r="L104" s="118"/>
      <c r="M104" s="48"/>
      <c r="N104" s="49"/>
      <c r="O104" s="49"/>
      <c r="P104" s="50"/>
      <c r="Q104" s="50"/>
      <c r="T104" s="51"/>
      <c r="U104" s="51"/>
    </row>
    <row r="105" spans="1:21">
      <c r="A105" s="93"/>
      <c r="B105" s="93"/>
      <c r="C105" s="93"/>
      <c r="D105" s="93"/>
      <c r="E105" s="94"/>
      <c r="F105" s="94"/>
      <c r="G105" s="95"/>
      <c r="H105" s="94"/>
      <c r="I105" s="94"/>
      <c r="J105" s="94"/>
      <c r="K105" s="96"/>
      <c r="L105" s="118"/>
      <c r="M105" s="48"/>
      <c r="N105" s="49"/>
      <c r="O105" s="49"/>
      <c r="P105" s="50"/>
      <c r="Q105" s="50"/>
      <c r="T105" s="51"/>
      <c r="U105" s="51"/>
    </row>
    <row r="106" spans="1:21">
      <c r="A106" s="93"/>
      <c r="B106" s="93"/>
      <c r="C106" s="93"/>
      <c r="D106" s="93"/>
      <c r="E106" s="94"/>
      <c r="F106" s="94"/>
      <c r="G106" s="95"/>
      <c r="H106" s="94"/>
      <c r="I106" s="94"/>
      <c r="J106" s="94"/>
      <c r="K106" s="96"/>
      <c r="L106" s="118"/>
      <c r="M106" s="48"/>
      <c r="N106" s="49"/>
      <c r="O106" s="49"/>
      <c r="P106" s="50"/>
      <c r="Q106" s="50"/>
      <c r="T106" s="51"/>
      <c r="U106" s="51"/>
    </row>
    <row r="107" spans="1:21">
      <c r="A107" s="93"/>
      <c r="B107" s="93"/>
      <c r="C107" s="93"/>
      <c r="D107" s="93"/>
      <c r="E107" s="94"/>
      <c r="F107" s="94"/>
      <c r="G107" s="95"/>
      <c r="H107" s="94"/>
      <c r="I107" s="94"/>
      <c r="J107" s="94"/>
      <c r="K107" s="96"/>
      <c r="L107" s="118"/>
      <c r="M107" s="48"/>
      <c r="N107" s="49"/>
      <c r="O107" s="49"/>
      <c r="P107" s="50"/>
      <c r="Q107" s="50"/>
      <c r="T107" s="51"/>
      <c r="U107" s="51"/>
    </row>
    <row r="108" spans="1:21">
      <c r="A108" s="93"/>
      <c r="B108" s="93"/>
      <c r="C108" s="93"/>
      <c r="D108" s="93"/>
      <c r="E108" s="94"/>
      <c r="F108" s="94"/>
      <c r="G108" s="95"/>
      <c r="H108" s="94"/>
      <c r="I108" s="94"/>
      <c r="J108" s="94"/>
      <c r="K108" s="96"/>
      <c r="L108" s="118"/>
      <c r="M108" s="48"/>
      <c r="N108" s="49"/>
      <c r="O108" s="49"/>
      <c r="P108" s="50"/>
      <c r="Q108" s="50"/>
      <c r="T108" s="51"/>
      <c r="U108" s="51"/>
    </row>
    <row r="109" spans="1:21">
      <c r="A109" s="93"/>
      <c r="B109" s="93"/>
      <c r="C109" s="93"/>
      <c r="D109" s="93"/>
      <c r="E109" s="94"/>
      <c r="F109" s="94"/>
      <c r="G109" s="95"/>
      <c r="H109" s="94"/>
      <c r="I109" s="94"/>
      <c r="J109" s="94"/>
      <c r="K109" s="96"/>
      <c r="L109" s="118"/>
      <c r="M109" s="48"/>
      <c r="N109" s="49"/>
      <c r="O109" s="49"/>
      <c r="P109" s="50"/>
      <c r="Q109" s="50"/>
      <c r="T109" s="51"/>
      <c r="U109" s="51"/>
    </row>
    <row r="110" spans="1:21">
      <c r="A110" s="93"/>
      <c r="B110" s="93"/>
      <c r="C110" s="93"/>
      <c r="D110" s="93"/>
      <c r="E110" s="94"/>
      <c r="F110" s="94"/>
      <c r="G110" s="95"/>
      <c r="H110" s="94"/>
      <c r="I110" s="94"/>
      <c r="J110" s="94"/>
      <c r="K110" s="96"/>
      <c r="L110" s="118"/>
      <c r="M110" s="48"/>
      <c r="N110" s="49"/>
      <c r="O110" s="49"/>
      <c r="P110" s="50"/>
      <c r="Q110" s="50"/>
      <c r="T110" s="51"/>
      <c r="U110" s="51"/>
    </row>
    <row r="111" spans="1:21">
      <c r="A111" s="93"/>
      <c r="B111" s="93"/>
      <c r="C111" s="93"/>
      <c r="D111" s="93"/>
      <c r="E111" s="94"/>
      <c r="F111" s="94"/>
      <c r="G111" s="95"/>
      <c r="H111" s="94"/>
      <c r="I111" s="94"/>
      <c r="J111" s="94"/>
      <c r="K111" s="96"/>
      <c r="L111" s="118"/>
      <c r="M111" s="48"/>
      <c r="N111" s="49"/>
      <c r="O111" s="49"/>
      <c r="P111" s="50"/>
      <c r="Q111" s="50"/>
      <c r="T111" s="51"/>
      <c r="U111" s="51"/>
    </row>
    <row r="112" spans="1:21">
      <c r="A112" s="93"/>
      <c r="B112" s="93"/>
      <c r="C112" s="93"/>
      <c r="D112" s="93"/>
      <c r="E112" s="94"/>
      <c r="F112" s="94"/>
      <c r="G112" s="95"/>
      <c r="H112" s="94"/>
      <c r="I112" s="94"/>
      <c r="J112" s="94"/>
      <c r="K112" s="96"/>
      <c r="L112" s="118"/>
      <c r="M112" s="48"/>
      <c r="N112" s="49"/>
      <c r="O112" s="49"/>
      <c r="P112" s="50"/>
      <c r="Q112" s="50"/>
      <c r="T112" s="51"/>
      <c r="U112" s="51"/>
    </row>
    <row r="113" spans="1:21">
      <c r="A113" s="93"/>
      <c r="B113" s="93"/>
      <c r="C113" s="93"/>
      <c r="D113" s="93"/>
      <c r="E113" s="94"/>
      <c r="F113" s="94"/>
      <c r="G113" s="95"/>
      <c r="H113" s="94"/>
      <c r="I113" s="94"/>
      <c r="J113" s="94"/>
      <c r="K113" s="96"/>
      <c r="L113" s="118"/>
      <c r="M113" s="48"/>
      <c r="N113" s="49"/>
      <c r="O113" s="49"/>
      <c r="P113" s="50"/>
      <c r="Q113" s="50"/>
      <c r="T113" s="51"/>
      <c r="U113" s="51"/>
    </row>
    <row r="114" spans="1:21">
      <c r="A114" s="93"/>
      <c r="B114" s="93"/>
      <c r="C114" s="93"/>
      <c r="D114" s="93"/>
      <c r="E114" s="94"/>
      <c r="F114" s="94"/>
      <c r="G114" s="95"/>
      <c r="H114" s="94"/>
      <c r="I114" s="94"/>
      <c r="J114" s="94"/>
      <c r="K114" s="96"/>
      <c r="L114" s="118"/>
      <c r="M114" s="48"/>
      <c r="N114" s="49"/>
      <c r="O114" s="49"/>
      <c r="P114" s="50"/>
      <c r="Q114" s="50"/>
      <c r="T114" s="51"/>
      <c r="U114" s="51"/>
    </row>
    <row r="115" spans="1:21">
      <c r="A115" s="93"/>
      <c r="B115" s="93"/>
      <c r="C115" s="93"/>
      <c r="D115" s="93"/>
      <c r="E115" s="94"/>
      <c r="F115" s="94"/>
      <c r="G115" s="95"/>
      <c r="H115" s="94"/>
      <c r="I115" s="94"/>
      <c r="J115" s="94"/>
      <c r="K115" s="96"/>
      <c r="L115" s="118"/>
      <c r="M115" s="48"/>
      <c r="N115" s="49"/>
      <c r="O115" s="49"/>
      <c r="P115" s="50"/>
      <c r="Q115" s="50"/>
      <c r="T115" s="51"/>
      <c r="U115" s="51"/>
    </row>
    <row r="116" spans="1:21">
      <c r="A116" s="93"/>
      <c r="B116" s="93"/>
      <c r="C116" s="93"/>
      <c r="D116" s="93"/>
      <c r="E116" s="94"/>
      <c r="F116" s="94"/>
      <c r="G116" s="95"/>
      <c r="H116" s="94"/>
      <c r="I116" s="94"/>
      <c r="J116" s="94"/>
      <c r="K116" s="96"/>
      <c r="L116" s="118"/>
      <c r="M116" s="48"/>
      <c r="N116" s="49"/>
      <c r="O116" s="49"/>
      <c r="P116" s="50"/>
      <c r="Q116" s="50"/>
      <c r="T116" s="51"/>
      <c r="U116" s="51"/>
    </row>
    <row r="117" spans="1:21">
      <c r="A117" s="93"/>
      <c r="B117" s="93"/>
      <c r="C117" s="93"/>
      <c r="D117" s="93"/>
      <c r="E117" s="94"/>
      <c r="F117" s="94"/>
      <c r="G117" s="95"/>
      <c r="H117" s="94"/>
      <c r="I117" s="94"/>
      <c r="J117" s="94"/>
      <c r="K117" s="96"/>
      <c r="L117" s="118"/>
      <c r="M117" s="48"/>
      <c r="N117" s="49"/>
      <c r="O117" s="49"/>
      <c r="P117" s="50"/>
      <c r="Q117" s="50"/>
      <c r="T117" s="51"/>
      <c r="U117" s="51"/>
    </row>
    <row r="118" spans="1:21">
      <c r="A118" s="93"/>
      <c r="B118" s="93"/>
      <c r="C118" s="93"/>
      <c r="D118" s="93"/>
      <c r="E118" s="94"/>
      <c r="F118" s="94"/>
      <c r="G118" s="95"/>
      <c r="H118" s="94"/>
      <c r="I118" s="94"/>
      <c r="J118" s="94"/>
      <c r="K118" s="96"/>
      <c r="L118" s="118"/>
      <c r="M118" s="48"/>
      <c r="N118" s="49"/>
      <c r="O118" s="49"/>
      <c r="P118" s="50"/>
      <c r="Q118" s="50"/>
      <c r="T118" s="51"/>
      <c r="U118" s="51"/>
    </row>
    <row r="119" spans="1:21">
      <c r="A119" s="93"/>
      <c r="B119" s="93"/>
      <c r="C119" s="93"/>
      <c r="D119" s="93"/>
      <c r="E119" s="94"/>
      <c r="F119" s="94"/>
      <c r="G119" s="95"/>
      <c r="H119" s="94"/>
      <c r="I119" s="94"/>
      <c r="J119" s="94"/>
      <c r="K119" s="96"/>
      <c r="L119" s="118"/>
      <c r="M119" s="48"/>
      <c r="N119" s="49"/>
      <c r="O119" s="49"/>
      <c r="P119" s="50"/>
      <c r="Q119" s="50"/>
      <c r="T119" s="51"/>
      <c r="U119" s="51"/>
    </row>
    <row r="120" spans="1:21">
      <c r="A120" s="93"/>
      <c r="B120" s="93"/>
      <c r="C120" s="93"/>
      <c r="D120" s="93"/>
      <c r="E120" s="94"/>
      <c r="F120" s="94"/>
      <c r="G120" s="95"/>
      <c r="H120" s="94"/>
      <c r="I120" s="94"/>
      <c r="J120" s="94"/>
      <c r="K120" s="96"/>
      <c r="L120" s="118"/>
      <c r="M120" s="48"/>
      <c r="N120" s="49"/>
      <c r="O120" s="49"/>
      <c r="P120" s="50"/>
      <c r="Q120" s="50"/>
      <c r="T120" s="51"/>
      <c r="U120" s="51"/>
    </row>
    <row r="121" spans="1:21">
      <c r="A121" s="93"/>
      <c r="B121" s="93"/>
      <c r="C121" s="93"/>
      <c r="D121" s="93"/>
      <c r="E121" s="94"/>
      <c r="F121" s="94"/>
      <c r="G121" s="95"/>
      <c r="H121" s="94"/>
      <c r="I121" s="94"/>
      <c r="J121" s="94"/>
      <c r="K121" s="96"/>
      <c r="L121" s="118"/>
      <c r="M121" s="48"/>
      <c r="N121" s="49"/>
      <c r="O121" s="49"/>
      <c r="P121" s="50"/>
      <c r="Q121" s="50"/>
      <c r="T121" s="51"/>
      <c r="U121" s="51"/>
    </row>
    <row r="122" spans="1:21">
      <c r="A122" s="93"/>
      <c r="B122" s="93"/>
      <c r="C122" s="93"/>
      <c r="D122" s="93"/>
      <c r="E122" s="94"/>
      <c r="F122" s="94"/>
      <c r="G122" s="95"/>
      <c r="H122" s="94"/>
      <c r="I122" s="94"/>
      <c r="J122" s="94"/>
      <c r="K122" s="96"/>
      <c r="L122" s="118"/>
      <c r="M122" s="48"/>
      <c r="N122" s="49"/>
      <c r="O122" s="49"/>
      <c r="P122" s="50"/>
      <c r="Q122" s="50"/>
      <c r="T122" s="51"/>
      <c r="U122" s="51"/>
    </row>
    <row r="123" spans="1:21">
      <c r="A123" s="110"/>
      <c r="B123" s="110"/>
      <c r="C123" s="110"/>
      <c r="D123" s="110"/>
      <c r="E123" s="94"/>
      <c r="F123" s="94"/>
      <c r="G123" s="95"/>
      <c r="H123" s="94"/>
      <c r="I123" s="94"/>
      <c r="J123" s="94"/>
      <c r="K123" s="96"/>
      <c r="L123" s="118"/>
      <c r="M123" s="48"/>
      <c r="N123" s="49"/>
      <c r="O123" s="49"/>
      <c r="P123" s="63"/>
      <c r="Q123" s="50"/>
      <c r="T123" s="51"/>
      <c r="U123" s="51"/>
    </row>
    <row r="124" spans="1:21">
      <c r="A124" s="111"/>
      <c r="B124" s="111"/>
      <c r="C124" s="111"/>
      <c r="D124" s="111"/>
      <c r="E124" s="112"/>
      <c r="F124" s="112"/>
      <c r="G124" s="113"/>
      <c r="H124" s="114"/>
      <c r="I124" s="114"/>
      <c r="J124" s="114"/>
      <c r="K124" s="115"/>
      <c r="L124" s="116"/>
      <c r="M124" s="62"/>
      <c r="N124" s="49"/>
      <c r="O124" s="91"/>
      <c r="P124" s="50"/>
      <c r="Q124" s="50"/>
      <c r="T124" s="51"/>
      <c r="U124" s="51"/>
    </row>
    <row r="125" spans="1:21">
      <c r="A125" s="93"/>
      <c r="B125" s="93"/>
      <c r="C125" s="93"/>
      <c r="D125" s="93"/>
      <c r="E125" s="94"/>
      <c r="F125" s="94"/>
      <c r="G125" s="95"/>
      <c r="H125" s="94"/>
      <c r="I125" s="94"/>
      <c r="J125" s="94"/>
      <c r="K125" s="96"/>
      <c r="L125" s="118"/>
      <c r="M125" s="48"/>
      <c r="N125" s="49"/>
      <c r="O125" s="49"/>
      <c r="P125" s="50"/>
      <c r="Q125" s="50"/>
      <c r="T125" s="51"/>
      <c r="U125" s="51"/>
    </row>
    <row r="126" spans="1:21">
      <c r="A126" s="93"/>
      <c r="B126" s="93"/>
      <c r="C126" s="93"/>
      <c r="D126" s="93"/>
      <c r="E126" s="94"/>
      <c r="F126" s="94"/>
      <c r="G126" s="95"/>
      <c r="H126" s="94"/>
      <c r="I126" s="94"/>
      <c r="J126" s="94"/>
      <c r="K126" s="96"/>
      <c r="L126" s="118"/>
      <c r="M126" s="48"/>
      <c r="N126" s="49"/>
      <c r="O126" s="49"/>
      <c r="P126" s="50"/>
      <c r="Q126" s="50"/>
      <c r="T126" s="51"/>
      <c r="U126" s="51"/>
    </row>
    <row r="127" spans="1:21">
      <c r="A127" s="93"/>
      <c r="B127" s="93"/>
      <c r="C127" s="93"/>
      <c r="D127" s="93"/>
      <c r="E127" s="94"/>
      <c r="F127" s="94"/>
      <c r="G127" s="95"/>
      <c r="H127" s="94"/>
      <c r="I127" s="94"/>
      <c r="J127" s="94"/>
      <c r="K127" s="96"/>
      <c r="L127" s="118"/>
      <c r="M127" s="48"/>
      <c r="N127" s="49"/>
      <c r="O127" s="49"/>
      <c r="P127" s="50"/>
      <c r="Q127" s="50"/>
      <c r="T127" s="51"/>
      <c r="U127" s="51"/>
    </row>
    <row r="128" spans="1:21">
      <c r="A128" s="93"/>
      <c r="B128" s="93"/>
      <c r="C128" s="93"/>
      <c r="D128" s="93"/>
      <c r="E128" s="94"/>
      <c r="F128" s="94"/>
      <c r="G128" s="95"/>
      <c r="H128" s="94"/>
      <c r="I128" s="94"/>
      <c r="J128" s="94"/>
      <c r="K128" s="96"/>
      <c r="L128" s="118"/>
      <c r="M128" s="48"/>
      <c r="N128" s="49"/>
      <c r="O128" s="49"/>
      <c r="P128" s="50"/>
      <c r="Q128" s="50"/>
      <c r="T128" s="51"/>
      <c r="U128" s="51"/>
    </row>
    <row r="129" spans="1:21">
      <c r="A129" s="93"/>
      <c r="B129" s="93"/>
      <c r="C129" s="93"/>
      <c r="D129" s="93"/>
      <c r="E129" s="94"/>
      <c r="F129" s="94"/>
      <c r="G129" s="95"/>
      <c r="H129" s="94"/>
      <c r="I129" s="94"/>
      <c r="J129" s="94"/>
      <c r="K129" s="96"/>
      <c r="L129" s="118"/>
      <c r="M129" s="48"/>
      <c r="N129" s="49"/>
      <c r="O129" s="49"/>
      <c r="P129" s="50"/>
      <c r="Q129" s="50"/>
      <c r="T129" s="51"/>
      <c r="U129" s="51"/>
    </row>
    <row r="130" spans="1:21">
      <c r="A130" s="93"/>
      <c r="B130" s="93"/>
      <c r="C130" s="93"/>
      <c r="D130" s="93"/>
      <c r="E130" s="94"/>
      <c r="F130" s="94"/>
      <c r="G130" s="95"/>
      <c r="H130" s="94"/>
      <c r="I130" s="94"/>
      <c r="J130" s="94"/>
      <c r="K130" s="96"/>
      <c r="L130" s="118"/>
      <c r="M130" s="48"/>
      <c r="N130" s="49"/>
      <c r="O130" s="49"/>
      <c r="P130" s="50"/>
      <c r="Q130" s="50"/>
      <c r="T130" s="51"/>
      <c r="U130" s="51"/>
    </row>
    <row r="131" spans="1:21">
      <c r="A131" s="93"/>
      <c r="B131" s="93"/>
      <c r="C131" s="93"/>
      <c r="D131" s="93"/>
      <c r="E131" s="94"/>
      <c r="F131" s="94"/>
      <c r="G131" s="95"/>
      <c r="H131" s="94"/>
      <c r="I131" s="94"/>
      <c r="J131" s="94"/>
      <c r="K131" s="96"/>
      <c r="L131" s="118"/>
      <c r="M131" s="48"/>
      <c r="N131" s="49"/>
      <c r="O131" s="49"/>
      <c r="P131" s="50"/>
      <c r="Q131" s="50"/>
      <c r="T131" s="51"/>
      <c r="U131" s="51"/>
    </row>
    <row r="132" spans="1:21">
      <c r="A132" s="93"/>
      <c r="B132" s="93"/>
      <c r="C132" s="93"/>
      <c r="D132" s="93"/>
      <c r="E132" s="94"/>
      <c r="F132" s="94"/>
      <c r="G132" s="95"/>
      <c r="H132" s="94"/>
      <c r="I132" s="94"/>
      <c r="J132" s="94"/>
      <c r="K132" s="96"/>
      <c r="L132" s="118"/>
      <c r="M132" s="48"/>
      <c r="N132" s="49"/>
      <c r="O132" s="49"/>
      <c r="P132" s="50"/>
      <c r="Q132" s="50"/>
      <c r="T132" s="51"/>
      <c r="U132" s="51"/>
    </row>
    <row r="133" spans="1:21">
      <c r="A133" s="122"/>
      <c r="B133" s="122"/>
      <c r="C133" s="122"/>
      <c r="D133" s="122"/>
      <c r="E133" s="94"/>
      <c r="F133" s="94"/>
      <c r="G133" s="95"/>
      <c r="H133" s="94"/>
      <c r="I133" s="94"/>
      <c r="J133" s="94"/>
      <c r="K133" s="96"/>
      <c r="L133" s="118"/>
      <c r="M133" s="48"/>
      <c r="N133" s="49"/>
      <c r="O133" s="49"/>
      <c r="P133" s="63"/>
      <c r="Q133" s="50"/>
      <c r="T133" s="51"/>
      <c r="U133" s="51"/>
    </row>
    <row r="134" spans="1:21">
      <c r="A134" s="111"/>
      <c r="B134" s="111"/>
      <c r="C134" s="111"/>
      <c r="D134" s="111"/>
      <c r="E134" s="112"/>
      <c r="F134" s="112"/>
      <c r="G134" s="113"/>
      <c r="H134" s="114"/>
      <c r="I134" s="114"/>
      <c r="J134" s="114"/>
      <c r="K134" s="115"/>
      <c r="L134" s="116"/>
      <c r="M134" s="62"/>
      <c r="N134" s="49"/>
      <c r="O134" s="91"/>
      <c r="P134" s="50"/>
      <c r="Q134" s="50"/>
      <c r="T134" s="51"/>
      <c r="U134" s="51"/>
    </row>
    <row r="135" spans="1:21">
      <c r="A135" s="93"/>
      <c r="B135" s="93"/>
      <c r="C135" s="93"/>
      <c r="D135" s="93"/>
      <c r="E135" s="94"/>
      <c r="F135" s="94"/>
      <c r="G135" s="95"/>
      <c r="H135" s="94"/>
      <c r="I135" s="94"/>
      <c r="J135" s="94"/>
      <c r="K135" s="96"/>
      <c r="L135" s="118"/>
      <c r="M135" s="48"/>
      <c r="N135" s="49"/>
      <c r="O135" s="49"/>
      <c r="P135" s="50"/>
      <c r="Q135" s="50"/>
      <c r="T135" s="51"/>
      <c r="U135" s="51"/>
    </row>
    <row r="136" spans="1:21">
      <c r="A136" s="93"/>
      <c r="B136" s="93"/>
      <c r="C136" s="93"/>
      <c r="D136" s="93"/>
      <c r="E136" s="94"/>
      <c r="F136" s="94"/>
      <c r="G136" s="95"/>
      <c r="H136" s="94"/>
      <c r="I136" s="94"/>
      <c r="J136" s="94"/>
      <c r="K136" s="96"/>
      <c r="L136" s="118"/>
      <c r="M136" s="48"/>
      <c r="N136" s="49"/>
      <c r="O136" s="49"/>
      <c r="P136" s="50"/>
      <c r="Q136" s="50"/>
      <c r="T136" s="51"/>
      <c r="U136" s="51"/>
    </row>
    <row r="137" spans="1:21">
      <c r="A137" s="93"/>
      <c r="B137" s="93"/>
      <c r="C137" s="93"/>
      <c r="D137" s="93"/>
      <c r="E137" s="94"/>
      <c r="F137" s="94"/>
      <c r="G137" s="95"/>
      <c r="H137" s="94"/>
      <c r="I137" s="94"/>
      <c r="J137" s="94"/>
      <c r="K137" s="96"/>
      <c r="L137" s="118"/>
      <c r="M137" s="48"/>
      <c r="N137" s="49"/>
      <c r="O137" s="49"/>
      <c r="P137" s="50"/>
      <c r="Q137" s="50"/>
      <c r="T137" s="51"/>
      <c r="U137" s="51"/>
    </row>
    <row r="138" spans="1:21">
      <c r="A138" s="93"/>
      <c r="B138" s="93"/>
      <c r="C138" s="93"/>
      <c r="D138" s="93"/>
      <c r="E138" s="94"/>
      <c r="F138" s="94"/>
      <c r="G138" s="95"/>
      <c r="H138" s="94"/>
      <c r="I138" s="94"/>
      <c r="J138" s="94"/>
      <c r="K138" s="96"/>
      <c r="L138" s="118"/>
      <c r="M138" s="48"/>
      <c r="N138" s="49"/>
      <c r="O138" s="49"/>
      <c r="P138" s="50"/>
      <c r="Q138" s="50"/>
      <c r="T138" s="51"/>
      <c r="U138" s="51"/>
    </row>
    <row r="139" spans="1:21">
      <c r="A139" s="93"/>
      <c r="B139" s="93"/>
      <c r="C139" s="93"/>
      <c r="D139" s="93"/>
      <c r="E139" s="94"/>
      <c r="F139" s="94"/>
      <c r="G139" s="95"/>
      <c r="H139" s="94"/>
      <c r="I139" s="94"/>
      <c r="J139" s="94"/>
      <c r="K139" s="96"/>
      <c r="L139" s="118"/>
      <c r="M139" s="48"/>
      <c r="N139" s="49"/>
      <c r="O139" s="49"/>
      <c r="P139" s="50"/>
      <c r="Q139" s="50"/>
      <c r="T139" s="51"/>
      <c r="U139" s="51"/>
    </row>
    <row r="140" spans="1:21">
      <c r="A140" s="110"/>
      <c r="B140" s="110"/>
      <c r="C140" s="110"/>
      <c r="D140" s="110"/>
      <c r="E140" s="94"/>
      <c r="F140" s="94"/>
      <c r="G140" s="95"/>
      <c r="H140" s="94"/>
      <c r="I140" s="94"/>
      <c r="J140" s="94"/>
      <c r="K140" s="96"/>
      <c r="L140" s="118"/>
      <c r="M140" s="48"/>
      <c r="N140" s="49"/>
      <c r="O140" s="49"/>
      <c r="P140" s="63"/>
      <c r="Q140" s="50"/>
      <c r="T140" s="51"/>
      <c r="U140" s="51"/>
    </row>
    <row r="141" spans="1:21">
      <c r="A141" s="111"/>
      <c r="B141" s="111"/>
      <c r="C141" s="111"/>
      <c r="D141" s="111"/>
      <c r="E141" s="112"/>
      <c r="F141" s="112"/>
      <c r="G141" s="113"/>
      <c r="H141" s="114"/>
      <c r="I141" s="114"/>
      <c r="J141" s="114"/>
      <c r="K141" s="115"/>
      <c r="L141" s="116"/>
      <c r="M141" s="62"/>
      <c r="N141" s="49"/>
      <c r="O141" s="91"/>
      <c r="P141" s="50"/>
      <c r="Q141" s="50"/>
      <c r="T141" s="51"/>
      <c r="U141" s="51"/>
    </row>
    <row r="142" spans="1:21">
      <c r="A142" s="93"/>
      <c r="B142" s="93"/>
      <c r="C142" s="93"/>
      <c r="D142" s="93"/>
      <c r="E142" s="94"/>
      <c r="F142" s="94"/>
      <c r="G142" s="95"/>
      <c r="H142" s="94"/>
      <c r="I142" s="94"/>
      <c r="J142" s="94"/>
      <c r="K142" s="96"/>
      <c r="L142" s="118"/>
      <c r="M142" s="48"/>
      <c r="N142" s="49"/>
      <c r="O142" s="49"/>
      <c r="P142" s="50"/>
      <c r="Q142" s="50"/>
      <c r="T142" s="51"/>
      <c r="U142" s="51"/>
    </row>
    <row r="143" spans="1:21">
      <c r="A143" s="93"/>
      <c r="B143" s="93"/>
      <c r="C143" s="93"/>
      <c r="D143" s="93"/>
      <c r="E143" s="94"/>
      <c r="F143" s="94"/>
      <c r="G143" s="100"/>
      <c r="H143" s="94"/>
      <c r="I143" s="94"/>
      <c r="J143" s="94"/>
      <c r="K143" s="96"/>
      <c r="L143" s="118"/>
      <c r="M143" s="48"/>
      <c r="N143" s="49"/>
      <c r="O143" s="49"/>
      <c r="P143" s="50"/>
      <c r="Q143" s="50"/>
      <c r="T143" s="51"/>
      <c r="U143" s="51"/>
    </row>
    <row r="144" spans="1:21">
      <c r="A144" s="93"/>
      <c r="B144" s="93"/>
      <c r="C144" s="93"/>
      <c r="D144" s="93"/>
      <c r="E144" s="94"/>
      <c r="F144" s="94"/>
      <c r="G144" s="100"/>
      <c r="H144" s="94"/>
      <c r="I144" s="94"/>
      <c r="J144" s="94"/>
      <c r="K144" s="96"/>
      <c r="L144" s="118"/>
      <c r="M144" s="48"/>
      <c r="N144" s="49"/>
      <c r="O144" s="49"/>
      <c r="P144" s="50"/>
      <c r="Q144" s="50"/>
      <c r="T144" s="51"/>
      <c r="U144" s="51"/>
    </row>
    <row r="145" spans="1:21">
      <c r="A145" s="93"/>
      <c r="B145" s="93"/>
      <c r="C145" s="93"/>
      <c r="D145" s="93"/>
      <c r="E145" s="94"/>
      <c r="F145" s="94"/>
      <c r="G145" s="95"/>
      <c r="H145" s="94"/>
      <c r="I145" s="94"/>
      <c r="J145" s="94"/>
      <c r="K145" s="96"/>
      <c r="L145" s="118"/>
      <c r="M145" s="48"/>
      <c r="N145" s="49"/>
      <c r="O145" s="49"/>
      <c r="P145" s="50"/>
      <c r="Q145" s="50"/>
      <c r="T145" s="51"/>
      <c r="U145" s="51"/>
    </row>
    <row r="146" spans="1:21">
      <c r="A146" s="93"/>
      <c r="B146" s="93"/>
      <c r="C146" s="93"/>
      <c r="D146" s="93"/>
      <c r="E146" s="94"/>
      <c r="F146" s="94"/>
      <c r="G146" s="95"/>
      <c r="H146" s="94"/>
      <c r="I146" s="94"/>
      <c r="J146" s="94"/>
      <c r="K146" s="96"/>
      <c r="L146" s="118"/>
      <c r="M146" s="48"/>
      <c r="N146" s="49"/>
      <c r="O146" s="49"/>
      <c r="P146" s="50"/>
      <c r="Q146" s="50"/>
      <c r="T146" s="51"/>
      <c r="U146" s="51"/>
    </row>
    <row r="147" spans="1:21">
      <c r="A147" s="110"/>
      <c r="B147" s="110"/>
      <c r="C147" s="110"/>
      <c r="D147" s="110"/>
      <c r="E147" s="94"/>
      <c r="F147" s="94"/>
      <c r="G147" s="95"/>
      <c r="H147" s="94"/>
      <c r="I147" s="94"/>
      <c r="J147" s="94"/>
      <c r="K147" s="96"/>
      <c r="L147" s="118"/>
      <c r="M147" s="48"/>
      <c r="N147" s="49"/>
      <c r="O147" s="49"/>
      <c r="P147" s="63"/>
      <c r="Q147" s="50"/>
      <c r="T147" s="51"/>
      <c r="U147" s="51"/>
    </row>
    <row r="148" spans="1:21">
      <c r="A148" s="111"/>
      <c r="B148" s="111"/>
      <c r="C148" s="111"/>
      <c r="D148" s="111"/>
      <c r="E148" s="112"/>
      <c r="F148" s="112"/>
      <c r="G148" s="113"/>
      <c r="H148" s="114"/>
      <c r="I148" s="114"/>
      <c r="J148" s="114"/>
      <c r="K148" s="115"/>
      <c r="L148" s="116"/>
      <c r="M148" s="62"/>
      <c r="N148" s="49"/>
      <c r="O148" s="91"/>
      <c r="P148" s="50"/>
      <c r="Q148" s="50"/>
      <c r="T148" s="51"/>
      <c r="U148" s="51"/>
    </row>
    <row r="149" spans="1:21" s="126" customFormat="1">
      <c r="A149" s="123"/>
      <c r="B149" s="123"/>
      <c r="C149" s="123"/>
      <c r="D149" s="123"/>
      <c r="E149" s="114"/>
      <c r="F149" s="114"/>
      <c r="G149" s="113"/>
      <c r="H149" s="124"/>
      <c r="I149" s="124"/>
      <c r="J149" s="124"/>
      <c r="K149" s="125"/>
      <c r="L149" s="121"/>
      <c r="M149" s="48"/>
      <c r="N149" s="49"/>
      <c r="O149" s="49"/>
      <c r="P149" s="50"/>
      <c r="Q149" s="50"/>
      <c r="R149" s="11"/>
      <c r="T149" s="127"/>
      <c r="U149" s="127"/>
    </row>
    <row r="150" spans="1:21" s="126" customFormat="1">
      <c r="A150" s="123"/>
      <c r="B150" s="123"/>
      <c r="C150" s="123"/>
      <c r="D150" s="123"/>
      <c r="E150" s="114"/>
      <c r="F150" s="114"/>
      <c r="G150" s="113"/>
      <c r="H150" s="114"/>
      <c r="I150" s="114"/>
      <c r="J150" s="114"/>
      <c r="K150" s="115"/>
      <c r="L150" s="118"/>
      <c r="M150" s="48"/>
      <c r="N150" s="49"/>
      <c r="O150" s="49"/>
      <c r="P150" s="50"/>
      <c r="Q150" s="50"/>
      <c r="R150" s="11"/>
      <c r="T150" s="127"/>
      <c r="U150" s="127"/>
    </row>
    <row r="151" spans="1:21" s="126" customFormat="1">
      <c r="A151" s="123"/>
      <c r="B151" s="123"/>
      <c r="C151" s="123"/>
      <c r="D151" s="123"/>
      <c r="E151" s="114"/>
      <c r="F151" s="114"/>
      <c r="G151" s="113"/>
      <c r="H151" s="114"/>
      <c r="I151" s="114"/>
      <c r="J151" s="114"/>
      <c r="K151" s="115"/>
      <c r="L151" s="118"/>
      <c r="M151" s="48"/>
      <c r="N151" s="49"/>
      <c r="O151" s="49"/>
      <c r="P151" s="50"/>
      <c r="Q151" s="50"/>
      <c r="R151" s="11"/>
      <c r="T151" s="127"/>
      <c r="U151" s="127"/>
    </row>
    <row r="152" spans="1:21">
      <c r="A152" s="93"/>
      <c r="B152" s="93"/>
      <c r="C152" s="93"/>
      <c r="D152" s="93"/>
      <c r="E152" s="94"/>
      <c r="F152" s="94"/>
      <c r="G152" s="95"/>
      <c r="H152" s="94"/>
      <c r="I152" s="94"/>
      <c r="J152" s="94"/>
      <c r="K152" s="96"/>
      <c r="L152" s="118"/>
      <c r="M152" s="48"/>
      <c r="N152" s="49"/>
      <c r="O152" s="49"/>
      <c r="P152" s="50"/>
      <c r="Q152" s="50"/>
      <c r="T152" s="51"/>
      <c r="U152" s="51"/>
    </row>
    <row r="153" spans="1:21">
      <c r="A153" s="93"/>
      <c r="B153" s="93"/>
      <c r="C153" s="93"/>
      <c r="D153" s="93"/>
      <c r="E153" s="94"/>
      <c r="F153" s="94"/>
      <c r="G153" s="95"/>
      <c r="H153" s="94"/>
      <c r="I153" s="94"/>
      <c r="J153" s="94"/>
      <c r="K153" s="96"/>
      <c r="L153" s="118"/>
      <c r="M153" s="48"/>
      <c r="N153" s="49"/>
      <c r="O153" s="49"/>
      <c r="P153" s="50"/>
      <c r="Q153" s="50"/>
      <c r="T153" s="51"/>
      <c r="U153" s="51"/>
    </row>
    <row r="154" spans="1:21">
      <c r="A154" s="93"/>
      <c r="B154" s="93"/>
      <c r="C154" s="93"/>
      <c r="D154" s="93"/>
      <c r="E154" s="94"/>
      <c r="F154" s="94"/>
      <c r="G154" s="95"/>
      <c r="H154" s="94"/>
      <c r="I154" s="94"/>
      <c r="J154" s="94"/>
      <c r="K154" s="96"/>
      <c r="L154" s="118"/>
      <c r="M154" s="48"/>
      <c r="N154" s="49"/>
      <c r="O154" s="49"/>
      <c r="P154" s="50"/>
      <c r="Q154" s="50"/>
      <c r="T154" s="51"/>
      <c r="U154" s="51"/>
    </row>
    <row r="155" spans="1:21" s="126" customFormat="1">
      <c r="A155" s="123"/>
      <c r="B155" s="123"/>
      <c r="C155" s="123"/>
      <c r="D155" s="123"/>
      <c r="E155" s="114"/>
      <c r="F155" s="114"/>
      <c r="G155" s="113"/>
      <c r="H155" s="114"/>
      <c r="I155" s="114"/>
      <c r="J155" s="114"/>
      <c r="K155" s="115"/>
      <c r="L155" s="118"/>
      <c r="M155" s="48"/>
      <c r="N155" s="49"/>
      <c r="O155" s="49"/>
      <c r="P155" s="50"/>
      <c r="Q155" s="50"/>
      <c r="R155" s="11"/>
      <c r="T155" s="127"/>
      <c r="U155" s="127"/>
    </row>
    <row r="156" spans="1:21">
      <c r="A156" s="93"/>
      <c r="B156" s="93"/>
      <c r="C156" s="93"/>
      <c r="D156" s="93"/>
      <c r="E156" s="94"/>
      <c r="F156" s="94"/>
      <c r="G156" s="95"/>
      <c r="H156" s="94"/>
      <c r="I156" s="94"/>
      <c r="J156" s="94"/>
      <c r="K156" s="96"/>
      <c r="L156" s="118"/>
      <c r="M156" s="48"/>
      <c r="N156" s="49"/>
      <c r="O156" s="49"/>
      <c r="P156" s="50"/>
      <c r="Q156" s="50"/>
      <c r="T156" s="51"/>
      <c r="U156" s="51"/>
    </row>
    <row r="157" spans="1:21">
      <c r="A157" s="93"/>
      <c r="B157" s="93"/>
      <c r="C157" s="93"/>
      <c r="D157" s="93"/>
      <c r="E157" s="94"/>
      <c r="F157" s="94"/>
      <c r="G157" s="95"/>
      <c r="H157" s="94"/>
      <c r="I157" s="94"/>
      <c r="J157" s="94"/>
      <c r="K157" s="96"/>
      <c r="L157" s="118"/>
      <c r="M157" s="48"/>
      <c r="N157" s="49"/>
      <c r="O157" s="49"/>
      <c r="P157" s="50"/>
      <c r="Q157" s="50"/>
      <c r="T157" s="51"/>
      <c r="U157" s="51"/>
    </row>
    <row r="158" spans="1:21" s="126" customFormat="1">
      <c r="A158" s="123"/>
      <c r="B158" s="123"/>
      <c r="C158" s="123"/>
      <c r="D158" s="123"/>
      <c r="E158" s="114"/>
      <c r="F158" s="114"/>
      <c r="G158" s="113"/>
      <c r="H158" s="114"/>
      <c r="I158" s="114"/>
      <c r="J158" s="114"/>
      <c r="K158" s="115"/>
      <c r="L158" s="118"/>
      <c r="M158" s="48"/>
      <c r="N158" s="49"/>
      <c r="O158" s="49"/>
      <c r="P158" s="50"/>
      <c r="Q158" s="50"/>
      <c r="R158" s="11"/>
      <c r="T158" s="127"/>
      <c r="U158" s="127"/>
    </row>
    <row r="159" spans="1:21">
      <c r="A159" s="93"/>
      <c r="B159" s="93"/>
      <c r="C159" s="93"/>
      <c r="D159" s="93"/>
      <c r="E159" s="94"/>
      <c r="F159" s="94"/>
      <c r="G159" s="95"/>
      <c r="H159" s="94"/>
      <c r="I159" s="94"/>
      <c r="J159" s="94"/>
      <c r="K159" s="96"/>
      <c r="L159" s="118"/>
      <c r="M159" s="48"/>
      <c r="N159" s="49"/>
      <c r="O159" s="49"/>
      <c r="P159" s="50"/>
      <c r="Q159" s="50"/>
      <c r="T159" s="51"/>
      <c r="U159" s="51"/>
    </row>
    <row r="160" spans="1:21">
      <c r="A160" s="93"/>
      <c r="B160" s="93"/>
      <c r="C160" s="93"/>
      <c r="D160" s="93"/>
      <c r="E160" s="94"/>
      <c r="F160" s="94"/>
      <c r="G160" s="95"/>
      <c r="H160" s="94"/>
      <c r="I160" s="94"/>
      <c r="J160" s="94"/>
      <c r="K160" s="96"/>
      <c r="L160" s="118"/>
      <c r="M160" s="48"/>
      <c r="N160" s="49"/>
      <c r="O160" s="49"/>
      <c r="P160" s="50"/>
      <c r="Q160" s="50"/>
      <c r="T160" s="51"/>
      <c r="U160" s="51"/>
    </row>
    <row r="161" spans="1:21">
      <c r="A161" s="93"/>
      <c r="B161" s="93"/>
      <c r="C161" s="93"/>
      <c r="D161" s="93"/>
      <c r="E161" s="94"/>
      <c r="F161" s="94"/>
      <c r="G161" s="95"/>
      <c r="H161" s="94"/>
      <c r="I161" s="94"/>
      <c r="J161" s="94"/>
      <c r="K161" s="96"/>
      <c r="L161" s="118"/>
      <c r="M161" s="48"/>
      <c r="N161" s="49"/>
      <c r="O161" s="49"/>
      <c r="P161" s="50"/>
      <c r="Q161" s="50"/>
      <c r="T161" s="51"/>
      <c r="U161" s="51"/>
    </row>
    <row r="162" spans="1:21" s="126" customFormat="1">
      <c r="A162" s="123"/>
      <c r="B162" s="123"/>
      <c r="C162" s="123"/>
      <c r="D162" s="123"/>
      <c r="E162" s="114"/>
      <c r="F162" s="114"/>
      <c r="G162" s="113"/>
      <c r="H162" s="114"/>
      <c r="I162" s="114"/>
      <c r="J162" s="114"/>
      <c r="K162" s="115"/>
      <c r="L162" s="118"/>
      <c r="M162" s="48"/>
      <c r="N162" s="49"/>
      <c r="O162" s="49"/>
      <c r="P162" s="50"/>
      <c r="Q162" s="50"/>
      <c r="R162" s="11"/>
      <c r="T162" s="127"/>
      <c r="U162" s="127"/>
    </row>
    <row r="163" spans="1:21">
      <c r="A163" s="94"/>
      <c r="B163" s="94"/>
      <c r="C163" s="94"/>
      <c r="D163" s="94"/>
      <c r="E163" s="94"/>
      <c r="F163" s="94"/>
      <c r="G163" s="95"/>
      <c r="H163" s="94"/>
      <c r="I163" s="94"/>
      <c r="J163" s="94"/>
      <c r="K163" s="96"/>
      <c r="L163" s="118"/>
      <c r="M163" s="48"/>
      <c r="N163" s="49"/>
      <c r="O163" s="49"/>
      <c r="P163" s="50"/>
      <c r="Q163" s="50"/>
      <c r="T163" s="51"/>
      <c r="U163" s="51"/>
    </row>
    <row r="164" spans="1:21">
      <c r="A164" s="94"/>
      <c r="B164" s="94"/>
      <c r="C164" s="94"/>
      <c r="D164" s="94"/>
      <c r="E164" s="94"/>
      <c r="F164" s="94"/>
      <c r="G164" s="95"/>
      <c r="H164" s="94"/>
      <c r="I164" s="94"/>
      <c r="J164" s="94"/>
      <c r="K164" s="96"/>
      <c r="L164" s="118"/>
      <c r="M164" s="48"/>
      <c r="N164" s="49"/>
      <c r="O164" s="49"/>
      <c r="P164" s="50"/>
      <c r="Q164" s="50"/>
      <c r="T164" s="51"/>
      <c r="U164" s="51"/>
    </row>
    <row r="165" spans="1:21">
      <c r="A165" s="94"/>
      <c r="B165" s="94"/>
      <c r="C165" s="94"/>
      <c r="D165" s="94"/>
      <c r="E165" s="94"/>
      <c r="F165" s="94"/>
      <c r="G165" s="95"/>
      <c r="H165" s="94"/>
      <c r="I165" s="94"/>
      <c r="J165" s="94"/>
      <c r="K165" s="96"/>
      <c r="L165" s="118"/>
      <c r="M165" s="48"/>
      <c r="N165" s="49"/>
      <c r="O165" s="49"/>
      <c r="P165" s="50"/>
      <c r="Q165" s="50"/>
      <c r="T165" s="51"/>
      <c r="U165" s="51"/>
    </row>
    <row r="166" spans="1:21">
      <c r="A166" s="94"/>
      <c r="B166" s="94"/>
      <c r="C166" s="94"/>
      <c r="D166" s="94"/>
      <c r="E166" s="94"/>
      <c r="F166" s="94"/>
      <c r="G166" s="95"/>
      <c r="H166" s="94"/>
      <c r="I166" s="94"/>
      <c r="J166" s="94"/>
      <c r="K166" s="96"/>
      <c r="L166" s="118"/>
      <c r="M166" s="48"/>
      <c r="N166" s="49"/>
      <c r="O166" s="49"/>
      <c r="P166" s="50"/>
      <c r="Q166" s="50"/>
      <c r="T166" s="51"/>
      <c r="U166" s="51"/>
    </row>
    <row r="167" spans="1:21">
      <c r="A167" s="94"/>
      <c r="B167" s="94"/>
      <c r="C167" s="94"/>
      <c r="D167" s="94"/>
      <c r="E167" s="94"/>
      <c r="F167" s="94"/>
      <c r="G167" s="95"/>
      <c r="H167" s="94"/>
      <c r="I167" s="94"/>
      <c r="J167" s="94"/>
      <c r="K167" s="96"/>
      <c r="L167" s="118"/>
      <c r="M167" s="48"/>
      <c r="N167" s="49"/>
      <c r="O167" s="49"/>
      <c r="P167" s="50"/>
      <c r="Q167" s="50"/>
      <c r="T167" s="51"/>
      <c r="U167" s="51"/>
    </row>
    <row r="168" spans="1:21">
      <c r="A168" s="94"/>
      <c r="B168" s="94"/>
      <c r="C168" s="94"/>
      <c r="D168" s="94"/>
      <c r="E168" s="94"/>
      <c r="F168" s="94"/>
      <c r="G168" s="95"/>
      <c r="H168" s="94"/>
      <c r="I168" s="94"/>
      <c r="J168" s="94"/>
      <c r="K168" s="96"/>
      <c r="L168" s="118"/>
      <c r="M168" s="48"/>
      <c r="N168" s="49"/>
      <c r="O168" s="49"/>
      <c r="P168" s="50"/>
      <c r="Q168" s="50"/>
      <c r="T168" s="51"/>
      <c r="U168" s="51"/>
    </row>
    <row r="169" spans="1:21" s="126" customFormat="1">
      <c r="A169" s="114"/>
      <c r="B169" s="114"/>
      <c r="C169" s="114"/>
      <c r="D169" s="114"/>
      <c r="E169" s="114"/>
      <c r="F169" s="114"/>
      <c r="G169" s="113"/>
      <c r="H169" s="114"/>
      <c r="I169" s="114"/>
      <c r="J169" s="114"/>
      <c r="K169" s="115"/>
      <c r="L169" s="118"/>
      <c r="M169" s="48"/>
      <c r="N169" s="49"/>
      <c r="O169" s="49"/>
      <c r="P169" s="50"/>
      <c r="Q169" s="50"/>
      <c r="R169" s="11"/>
      <c r="T169" s="127"/>
      <c r="U169" s="127"/>
    </row>
    <row r="170" spans="1:21">
      <c r="A170" s="94"/>
      <c r="B170" s="94"/>
      <c r="C170" s="94"/>
      <c r="D170" s="94"/>
      <c r="E170" s="94"/>
      <c r="F170" s="94"/>
      <c r="G170" s="95"/>
      <c r="H170" s="94"/>
      <c r="I170" s="94"/>
      <c r="J170" s="94"/>
      <c r="K170" s="96"/>
      <c r="L170" s="118"/>
      <c r="M170" s="48"/>
      <c r="N170" s="49"/>
      <c r="O170" s="49"/>
      <c r="P170" s="50"/>
      <c r="Q170" s="50"/>
      <c r="T170" s="51"/>
      <c r="U170" s="51"/>
    </row>
    <row r="171" spans="1:21">
      <c r="A171" s="94"/>
      <c r="B171" s="94"/>
      <c r="C171" s="94"/>
      <c r="D171" s="94"/>
      <c r="E171" s="94"/>
      <c r="F171" s="94"/>
      <c r="G171" s="95"/>
      <c r="H171" s="94"/>
      <c r="I171" s="94"/>
      <c r="J171" s="94"/>
      <c r="K171" s="96"/>
      <c r="L171" s="118"/>
      <c r="M171" s="48"/>
      <c r="N171" s="49"/>
      <c r="O171" s="49"/>
      <c r="P171" s="50"/>
      <c r="Q171" s="50"/>
      <c r="T171" s="51"/>
      <c r="U171" s="51"/>
    </row>
    <row r="172" spans="1:21">
      <c r="A172" s="94"/>
      <c r="B172" s="94"/>
      <c r="C172" s="94"/>
      <c r="D172" s="94"/>
      <c r="E172" s="94"/>
      <c r="F172" s="94"/>
      <c r="G172" s="95"/>
      <c r="H172" s="94"/>
      <c r="I172" s="94"/>
      <c r="J172" s="94"/>
      <c r="K172" s="96"/>
      <c r="L172" s="118"/>
      <c r="M172" s="48"/>
      <c r="N172" s="49"/>
      <c r="O172" s="49"/>
      <c r="P172" s="50"/>
      <c r="Q172" s="50"/>
      <c r="T172" s="51"/>
      <c r="U172" s="51"/>
    </row>
    <row r="173" spans="1:21">
      <c r="A173" s="94"/>
      <c r="B173" s="94"/>
      <c r="C173" s="94"/>
      <c r="D173" s="94"/>
      <c r="E173" s="94"/>
      <c r="F173" s="94"/>
      <c r="G173" s="95"/>
      <c r="H173" s="94"/>
      <c r="I173" s="94"/>
      <c r="J173" s="94"/>
      <c r="K173" s="96"/>
      <c r="L173" s="118"/>
      <c r="M173" s="48"/>
      <c r="N173" s="49"/>
      <c r="O173" s="49"/>
      <c r="P173" s="50"/>
      <c r="Q173" s="50"/>
      <c r="T173" s="51"/>
      <c r="U173" s="51"/>
    </row>
    <row r="174" spans="1:21">
      <c r="A174" s="94"/>
      <c r="B174" s="94"/>
      <c r="C174" s="94"/>
      <c r="D174" s="94"/>
      <c r="E174" s="94"/>
      <c r="F174" s="94"/>
      <c r="G174" s="95"/>
      <c r="H174" s="94"/>
      <c r="I174" s="94"/>
      <c r="J174" s="94"/>
      <c r="K174" s="96"/>
      <c r="L174" s="118"/>
      <c r="M174" s="48"/>
      <c r="N174" s="49"/>
      <c r="O174" s="49"/>
      <c r="P174" s="50"/>
      <c r="Q174" s="50"/>
      <c r="T174" s="51"/>
      <c r="U174" s="51"/>
    </row>
    <row r="175" spans="1:21" s="126" customFormat="1">
      <c r="A175" s="114"/>
      <c r="B175" s="114"/>
      <c r="C175" s="114"/>
      <c r="D175" s="114"/>
      <c r="E175" s="114"/>
      <c r="F175" s="114"/>
      <c r="G175" s="113"/>
      <c r="H175" s="114"/>
      <c r="I175" s="114"/>
      <c r="J175" s="114"/>
      <c r="K175" s="115"/>
      <c r="L175" s="118"/>
      <c r="M175" s="48"/>
      <c r="N175" s="49"/>
      <c r="O175" s="49"/>
      <c r="P175" s="50"/>
      <c r="Q175" s="50"/>
      <c r="R175" s="11"/>
      <c r="T175" s="127"/>
      <c r="U175" s="127"/>
    </row>
    <row r="176" spans="1:21">
      <c r="A176" s="94"/>
      <c r="B176" s="94"/>
      <c r="C176" s="94"/>
      <c r="D176" s="94"/>
      <c r="E176" s="94"/>
      <c r="F176" s="94"/>
      <c r="G176" s="95"/>
      <c r="H176" s="94"/>
      <c r="I176" s="94"/>
      <c r="J176" s="94"/>
      <c r="K176" s="96"/>
      <c r="L176" s="118"/>
      <c r="M176" s="48"/>
      <c r="N176" s="49"/>
      <c r="O176" s="49"/>
      <c r="P176" s="50"/>
      <c r="Q176" s="50"/>
      <c r="T176" s="51"/>
      <c r="U176" s="51"/>
    </row>
    <row r="177" spans="1:21">
      <c r="A177" s="94"/>
      <c r="B177" s="94"/>
      <c r="C177" s="94"/>
      <c r="D177" s="94"/>
      <c r="E177" s="94"/>
      <c r="F177" s="94"/>
      <c r="G177" s="95"/>
      <c r="H177" s="94"/>
      <c r="I177" s="94"/>
      <c r="J177" s="94"/>
      <c r="K177" s="96"/>
      <c r="L177" s="118"/>
      <c r="M177" s="48"/>
      <c r="N177" s="49"/>
      <c r="O177" s="49"/>
      <c r="P177" s="50"/>
      <c r="Q177" s="50"/>
      <c r="T177" s="51"/>
      <c r="U177" s="51"/>
    </row>
    <row r="178" spans="1:21">
      <c r="A178" s="94"/>
      <c r="B178" s="94"/>
      <c r="C178" s="94"/>
      <c r="D178" s="94"/>
      <c r="E178" s="94"/>
      <c r="F178" s="94"/>
      <c r="G178" s="95"/>
      <c r="H178" s="94"/>
      <c r="I178" s="94"/>
      <c r="J178" s="94"/>
      <c r="K178" s="96"/>
      <c r="L178" s="118"/>
      <c r="M178" s="48"/>
      <c r="N178" s="49"/>
      <c r="O178" s="49"/>
      <c r="P178" s="50"/>
      <c r="Q178" s="50"/>
      <c r="T178" s="51"/>
      <c r="U178" s="51"/>
    </row>
    <row r="179" spans="1:21">
      <c r="A179" s="94"/>
      <c r="B179" s="94"/>
      <c r="C179" s="94"/>
      <c r="D179" s="94"/>
      <c r="E179" s="94"/>
      <c r="F179" s="94"/>
      <c r="G179" s="95"/>
      <c r="H179" s="94"/>
      <c r="I179" s="94"/>
      <c r="J179" s="94"/>
      <c r="K179" s="96"/>
      <c r="L179" s="118"/>
      <c r="M179" s="48"/>
      <c r="N179" s="49"/>
      <c r="O179" s="49"/>
      <c r="P179" s="50"/>
      <c r="Q179" s="50"/>
      <c r="T179" s="51"/>
      <c r="U179" s="51"/>
    </row>
    <row r="180" spans="1:21" s="130" customFormat="1">
      <c r="A180" s="128"/>
      <c r="B180" s="128"/>
      <c r="C180" s="128"/>
      <c r="D180" s="128"/>
      <c r="E180" s="128"/>
      <c r="F180" s="128"/>
      <c r="G180" s="129"/>
      <c r="H180" s="128"/>
      <c r="I180" s="128"/>
      <c r="J180" s="128"/>
      <c r="K180" s="117"/>
      <c r="L180" s="118"/>
      <c r="M180" s="48"/>
      <c r="N180" s="49"/>
      <c r="O180" s="49"/>
      <c r="P180" s="50"/>
      <c r="Q180" s="50"/>
      <c r="R180" s="11"/>
      <c r="T180" s="131"/>
      <c r="U180" s="131"/>
    </row>
    <row r="181" spans="1:21">
      <c r="A181" s="94"/>
      <c r="B181" s="94"/>
      <c r="C181" s="94"/>
      <c r="D181" s="94"/>
      <c r="E181" s="94"/>
      <c r="F181" s="94"/>
      <c r="G181" s="95"/>
      <c r="H181" s="94"/>
      <c r="I181" s="94"/>
      <c r="J181" s="94"/>
      <c r="K181" s="96"/>
      <c r="L181" s="118"/>
      <c r="M181" s="48"/>
      <c r="N181" s="49"/>
      <c r="O181" s="49"/>
      <c r="P181" s="50"/>
      <c r="Q181" s="50"/>
      <c r="T181" s="51"/>
      <c r="U181" s="51"/>
    </row>
    <row r="182" spans="1:21">
      <c r="A182" s="94"/>
      <c r="B182" s="94"/>
      <c r="C182" s="94"/>
      <c r="D182" s="94"/>
      <c r="E182" s="94"/>
      <c r="F182" s="94"/>
      <c r="G182" s="95"/>
      <c r="H182" s="94"/>
      <c r="I182" s="94"/>
      <c r="J182" s="94"/>
      <c r="K182" s="96"/>
      <c r="L182" s="118"/>
      <c r="M182" s="48"/>
      <c r="N182" s="49"/>
      <c r="O182" s="49"/>
      <c r="P182" s="50"/>
      <c r="Q182" s="50"/>
      <c r="T182" s="51"/>
      <c r="U182" s="51"/>
    </row>
    <row r="183" spans="1:21">
      <c r="A183" s="94"/>
      <c r="B183" s="94"/>
      <c r="C183" s="94"/>
      <c r="D183" s="94"/>
      <c r="E183" s="94"/>
      <c r="F183" s="94"/>
      <c r="G183" s="95"/>
      <c r="H183" s="94"/>
      <c r="I183" s="94"/>
      <c r="J183" s="94"/>
      <c r="K183" s="96"/>
      <c r="L183" s="118"/>
      <c r="M183" s="48"/>
      <c r="N183" s="49"/>
      <c r="O183" s="49"/>
      <c r="P183" s="50"/>
      <c r="Q183" s="50"/>
      <c r="T183" s="51"/>
      <c r="U183" s="51"/>
    </row>
    <row r="184" spans="1:21">
      <c r="A184" s="94"/>
      <c r="B184" s="94"/>
      <c r="C184" s="94"/>
      <c r="D184" s="94"/>
      <c r="E184" s="94"/>
      <c r="F184" s="94"/>
      <c r="G184" s="95"/>
      <c r="H184" s="94"/>
      <c r="I184" s="94"/>
      <c r="J184" s="94"/>
      <c r="K184" s="96"/>
      <c r="L184" s="118"/>
      <c r="M184" s="48"/>
      <c r="N184" s="49"/>
      <c r="O184" s="49"/>
      <c r="P184" s="50"/>
      <c r="Q184" s="50"/>
      <c r="T184" s="51"/>
      <c r="U184" s="51"/>
    </row>
    <row r="185" spans="1:21">
      <c r="A185" s="94"/>
      <c r="B185" s="94"/>
      <c r="C185" s="94"/>
      <c r="D185" s="94"/>
      <c r="E185" s="94"/>
      <c r="F185" s="94"/>
      <c r="G185" s="95"/>
      <c r="H185" s="94"/>
      <c r="I185" s="94"/>
      <c r="J185" s="94"/>
      <c r="K185" s="96"/>
      <c r="L185" s="118"/>
      <c r="M185" s="48"/>
      <c r="N185" s="49"/>
      <c r="O185" s="49"/>
      <c r="P185" s="50"/>
      <c r="Q185" s="50"/>
      <c r="T185" s="51"/>
      <c r="U185" s="51"/>
    </row>
    <row r="186" spans="1:21" s="126" customFormat="1">
      <c r="A186" s="114"/>
      <c r="B186" s="114"/>
      <c r="C186" s="114"/>
      <c r="D186" s="114"/>
      <c r="E186" s="114"/>
      <c r="F186" s="114"/>
      <c r="G186" s="113"/>
      <c r="H186" s="114"/>
      <c r="I186" s="114"/>
      <c r="J186" s="114"/>
      <c r="K186" s="115"/>
      <c r="L186" s="118"/>
      <c r="M186" s="48"/>
      <c r="N186" s="49"/>
      <c r="O186" s="49"/>
      <c r="P186" s="50"/>
      <c r="Q186" s="50"/>
      <c r="R186" s="11"/>
      <c r="T186" s="127"/>
      <c r="U186" s="127"/>
    </row>
    <row r="187" spans="1:21">
      <c r="A187" s="94"/>
      <c r="B187" s="94"/>
      <c r="C187" s="94"/>
      <c r="D187" s="94"/>
      <c r="E187" s="94"/>
      <c r="F187" s="94"/>
      <c r="G187" s="95"/>
      <c r="H187" s="94"/>
      <c r="I187" s="94"/>
      <c r="J187" s="94"/>
      <c r="K187" s="96"/>
      <c r="L187" s="118"/>
      <c r="M187" s="48"/>
      <c r="N187" s="49"/>
      <c r="O187" s="49"/>
      <c r="P187" s="50"/>
      <c r="Q187" s="50"/>
      <c r="T187" s="51"/>
      <c r="U187" s="51"/>
    </row>
    <row r="188" spans="1:21">
      <c r="A188" s="94"/>
      <c r="B188" s="94"/>
      <c r="C188" s="94"/>
      <c r="D188" s="94"/>
      <c r="E188" s="94"/>
      <c r="F188" s="94"/>
      <c r="G188" s="95"/>
      <c r="H188" s="94"/>
      <c r="I188" s="94"/>
      <c r="J188" s="94"/>
      <c r="K188" s="96"/>
      <c r="L188" s="118"/>
      <c r="M188" s="48"/>
      <c r="N188" s="49"/>
      <c r="O188" s="49"/>
      <c r="P188" s="50"/>
      <c r="Q188" s="50"/>
      <c r="T188" s="51"/>
      <c r="U188" s="51"/>
    </row>
    <row r="189" spans="1:21">
      <c r="A189" s="94"/>
      <c r="B189" s="94"/>
      <c r="C189" s="94"/>
      <c r="D189" s="94"/>
      <c r="E189" s="94"/>
      <c r="F189" s="94"/>
      <c r="G189" s="95"/>
      <c r="H189" s="94"/>
      <c r="I189" s="94"/>
      <c r="J189" s="94"/>
      <c r="K189" s="96"/>
      <c r="L189" s="118"/>
      <c r="M189" s="48"/>
      <c r="N189" s="49"/>
      <c r="O189" s="49"/>
      <c r="P189" s="50"/>
      <c r="Q189" s="50"/>
      <c r="T189" s="51"/>
      <c r="U189" s="51"/>
    </row>
    <row r="190" spans="1:21">
      <c r="A190" s="94"/>
      <c r="B190" s="94"/>
      <c r="C190" s="94"/>
      <c r="D190" s="94"/>
      <c r="E190" s="94"/>
      <c r="F190" s="94"/>
      <c r="G190" s="95"/>
      <c r="H190" s="94"/>
      <c r="I190" s="94"/>
      <c r="J190" s="94"/>
      <c r="K190" s="96"/>
      <c r="L190" s="118"/>
      <c r="M190" s="48"/>
      <c r="N190" s="49"/>
      <c r="O190" s="49"/>
      <c r="P190" s="50"/>
      <c r="Q190" s="50"/>
      <c r="T190" s="51"/>
      <c r="U190" s="51"/>
    </row>
    <row r="191" spans="1:21">
      <c r="A191" s="94"/>
      <c r="B191" s="94"/>
      <c r="C191" s="94"/>
      <c r="D191" s="94"/>
      <c r="E191" s="94"/>
      <c r="F191" s="94"/>
      <c r="G191" s="95"/>
      <c r="H191" s="94"/>
      <c r="I191" s="94"/>
      <c r="J191" s="94"/>
      <c r="K191" s="96"/>
      <c r="L191" s="118"/>
      <c r="M191" s="48"/>
      <c r="N191" s="49"/>
      <c r="O191" s="49"/>
      <c r="P191" s="50"/>
      <c r="Q191" s="50"/>
      <c r="T191" s="51"/>
      <c r="U191" s="51"/>
    </row>
    <row r="192" spans="1:21">
      <c r="A192" s="94"/>
      <c r="B192" s="94"/>
      <c r="C192" s="94"/>
      <c r="D192" s="94"/>
      <c r="E192" s="94"/>
      <c r="F192" s="94"/>
      <c r="G192" s="95"/>
      <c r="H192" s="94"/>
      <c r="I192" s="94"/>
      <c r="J192" s="94"/>
      <c r="K192" s="96"/>
      <c r="L192" s="118"/>
      <c r="M192" s="48"/>
      <c r="N192" s="49"/>
      <c r="O192" s="49"/>
      <c r="P192" s="50"/>
      <c r="Q192" s="50"/>
      <c r="T192" s="51"/>
      <c r="U192" s="51"/>
    </row>
    <row r="193" spans="1:21" s="130" customFormat="1">
      <c r="A193" s="128"/>
      <c r="B193" s="128"/>
      <c r="C193" s="128"/>
      <c r="D193" s="128"/>
      <c r="E193" s="128"/>
      <c r="F193" s="128"/>
      <c r="G193" s="129"/>
      <c r="H193" s="128"/>
      <c r="I193" s="128"/>
      <c r="J193" s="128"/>
      <c r="K193" s="117"/>
      <c r="L193" s="118"/>
      <c r="M193" s="48"/>
      <c r="N193" s="49"/>
      <c r="O193" s="49"/>
      <c r="P193" s="50"/>
      <c r="Q193" s="50"/>
      <c r="R193" s="11"/>
      <c r="T193" s="131"/>
      <c r="U193" s="131"/>
    </row>
    <row r="194" spans="1:21">
      <c r="A194" s="94"/>
      <c r="B194" s="94"/>
      <c r="C194" s="94"/>
      <c r="D194" s="94"/>
      <c r="E194" s="94"/>
      <c r="F194" s="94"/>
      <c r="G194" s="95"/>
      <c r="H194" s="94"/>
      <c r="I194" s="94"/>
      <c r="J194" s="94"/>
      <c r="K194" s="96"/>
      <c r="L194" s="118"/>
      <c r="M194" s="48"/>
      <c r="N194" s="49"/>
      <c r="O194" s="49"/>
      <c r="P194" s="50"/>
      <c r="Q194" s="50"/>
      <c r="T194" s="51"/>
      <c r="U194" s="51"/>
    </row>
    <row r="195" spans="1:21">
      <c r="A195" s="94"/>
      <c r="B195" s="94"/>
      <c r="C195" s="94"/>
      <c r="D195" s="94"/>
      <c r="E195" s="94"/>
      <c r="F195" s="94"/>
      <c r="G195" s="95"/>
      <c r="H195" s="94"/>
      <c r="I195" s="94"/>
      <c r="J195" s="94"/>
      <c r="K195" s="96"/>
      <c r="L195" s="118"/>
      <c r="M195" s="48"/>
      <c r="N195" s="49"/>
      <c r="O195" s="49"/>
      <c r="P195" s="50"/>
      <c r="Q195" s="50"/>
      <c r="T195" s="51"/>
      <c r="U195" s="51"/>
    </row>
    <row r="196" spans="1:21">
      <c r="A196" s="94"/>
      <c r="B196" s="94"/>
      <c r="C196" s="94"/>
      <c r="D196" s="94"/>
      <c r="E196" s="94"/>
      <c r="F196" s="94"/>
      <c r="G196" s="95"/>
      <c r="H196" s="94"/>
      <c r="I196" s="94"/>
      <c r="J196" s="94"/>
      <c r="K196" s="96"/>
      <c r="L196" s="118"/>
      <c r="M196" s="48"/>
      <c r="N196" s="49"/>
      <c r="O196" s="49"/>
      <c r="P196" s="50"/>
      <c r="Q196" s="50"/>
      <c r="T196" s="51"/>
      <c r="U196" s="51"/>
    </row>
    <row r="197" spans="1:21">
      <c r="A197" s="94"/>
      <c r="B197" s="94"/>
      <c r="C197" s="94"/>
      <c r="D197" s="94"/>
      <c r="E197" s="94"/>
      <c r="F197" s="94"/>
      <c r="G197" s="95"/>
      <c r="H197" s="94"/>
      <c r="I197" s="94"/>
      <c r="J197" s="94"/>
      <c r="K197" s="96"/>
      <c r="L197" s="118"/>
      <c r="M197" s="48"/>
      <c r="N197" s="49"/>
      <c r="O197" s="49"/>
      <c r="P197" s="50"/>
      <c r="Q197" s="50"/>
      <c r="T197" s="51"/>
      <c r="U197" s="51"/>
    </row>
    <row r="198" spans="1:21">
      <c r="A198" s="94"/>
      <c r="B198" s="94"/>
      <c r="C198" s="94"/>
      <c r="D198" s="94"/>
      <c r="E198" s="94"/>
      <c r="F198" s="94"/>
      <c r="G198" s="95"/>
      <c r="H198" s="94"/>
      <c r="I198" s="94"/>
      <c r="J198" s="94"/>
      <c r="K198" s="96"/>
      <c r="L198" s="118"/>
      <c r="M198" s="48"/>
      <c r="N198" s="49"/>
      <c r="O198" s="49"/>
      <c r="P198" s="50"/>
      <c r="Q198" s="50"/>
      <c r="T198" s="51"/>
      <c r="U198" s="51"/>
    </row>
    <row r="199" spans="1:21">
      <c r="A199" s="94"/>
      <c r="B199" s="94"/>
      <c r="C199" s="94"/>
      <c r="D199" s="94"/>
      <c r="E199" s="94"/>
      <c r="F199" s="94"/>
      <c r="G199" s="95"/>
      <c r="H199" s="94"/>
      <c r="I199" s="94"/>
      <c r="J199" s="94"/>
      <c r="K199" s="96"/>
      <c r="L199" s="118"/>
      <c r="M199" s="48"/>
      <c r="N199" s="49"/>
      <c r="O199" s="49"/>
      <c r="P199" s="50"/>
      <c r="Q199" s="50"/>
      <c r="T199" s="51"/>
      <c r="U199" s="51"/>
    </row>
    <row r="200" spans="1:21">
      <c r="A200" s="94"/>
      <c r="B200" s="94"/>
      <c r="C200" s="94"/>
      <c r="D200" s="94"/>
      <c r="E200" s="94"/>
      <c r="F200" s="94"/>
      <c r="G200" s="95"/>
      <c r="H200" s="94"/>
      <c r="I200" s="94"/>
      <c r="J200" s="94"/>
      <c r="K200" s="96"/>
      <c r="L200" s="118"/>
      <c r="M200" s="48"/>
      <c r="N200" s="49"/>
      <c r="O200" s="49"/>
      <c r="P200" s="50"/>
      <c r="Q200" s="50"/>
      <c r="T200" s="51"/>
      <c r="U200" s="51"/>
    </row>
    <row r="201" spans="1:21" s="126" customFormat="1">
      <c r="A201" s="114"/>
      <c r="B201" s="114"/>
      <c r="C201" s="114"/>
      <c r="D201" s="114"/>
      <c r="E201" s="114"/>
      <c r="F201" s="114"/>
      <c r="G201" s="113"/>
      <c r="H201" s="114"/>
      <c r="I201" s="114"/>
      <c r="J201" s="114"/>
      <c r="K201" s="115"/>
      <c r="L201" s="118"/>
      <c r="M201" s="48"/>
      <c r="N201" s="49"/>
      <c r="O201" s="49"/>
      <c r="P201" s="50"/>
      <c r="Q201" s="50"/>
      <c r="R201" s="11"/>
      <c r="T201" s="127"/>
      <c r="U201" s="127"/>
    </row>
    <row r="202" spans="1:21">
      <c r="A202" s="94"/>
      <c r="B202" s="94"/>
      <c r="C202" s="94"/>
      <c r="D202" s="94"/>
      <c r="E202" s="94"/>
      <c r="F202" s="94"/>
      <c r="G202" s="95"/>
      <c r="H202" s="94"/>
      <c r="I202" s="94"/>
      <c r="J202" s="94"/>
      <c r="K202" s="96"/>
      <c r="L202" s="118"/>
      <c r="M202" s="48"/>
      <c r="N202" s="49"/>
      <c r="O202" s="49"/>
      <c r="P202" s="50"/>
      <c r="Q202" s="50"/>
      <c r="T202" s="51"/>
      <c r="U202" s="51"/>
    </row>
    <row r="203" spans="1:21">
      <c r="A203" s="94"/>
      <c r="B203" s="94"/>
      <c r="C203" s="94"/>
      <c r="D203" s="94"/>
      <c r="E203" s="94"/>
      <c r="F203" s="94"/>
      <c r="G203" s="95"/>
      <c r="H203" s="94"/>
      <c r="I203" s="94"/>
      <c r="J203" s="94"/>
      <c r="K203" s="96"/>
      <c r="L203" s="118"/>
      <c r="M203" s="48"/>
      <c r="N203" s="49"/>
      <c r="O203" s="49"/>
      <c r="P203" s="50"/>
      <c r="Q203" s="50"/>
      <c r="T203" s="51"/>
      <c r="U203" s="51"/>
    </row>
    <row r="204" spans="1:21">
      <c r="A204" s="94"/>
      <c r="B204" s="94"/>
      <c r="C204" s="94"/>
      <c r="D204" s="94"/>
      <c r="E204" s="94"/>
      <c r="F204" s="94"/>
      <c r="G204" s="95"/>
      <c r="H204" s="94"/>
      <c r="I204" s="94"/>
      <c r="J204" s="94"/>
      <c r="K204" s="96"/>
      <c r="L204" s="118"/>
      <c r="M204" s="48"/>
      <c r="N204" s="49"/>
      <c r="O204" s="49"/>
      <c r="P204" s="50"/>
      <c r="Q204" s="50"/>
      <c r="T204" s="51"/>
      <c r="U204" s="51"/>
    </row>
    <row r="205" spans="1:21" s="126" customFormat="1">
      <c r="A205" s="114"/>
      <c r="B205" s="114"/>
      <c r="C205" s="114"/>
      <c r="D205" s="114"/>
      <c r="E205" s="114"/>
      <c r="F205" s="114"/>
      <c r="G205" s="113"/>
      <c r="H205" s="114"/>
      <c r="I205" s="114"/>
      <c r="J205" s="114"/>
      <c r="K205" s="115"/>
      <c r="L205" s="118"/>
      <c r="M205" s="48"/>
      <c r="N205" s="49"/>
      <c r="O205" s="49"/>
      <c r="P205" s="50"/>
      <c r="Q205" s="50"/>
      <c r="R205" s="11"/>
      <c r="T205" s="127"/>
      <c r="U205" s="127"/>
    </row>
    <row r="206" spans="1:21">
      <c r="A206" s="94"/>
      <c r="B206" s="94"/>
      <c r="C206" s="94"/>
      <c r="D206" s="94"/>
      <c r="E206" s="94"/>
      <c r="F206" s="94"/>
      <c r="G206" s="95"/>
      <c r="H206" s="94"/>
      <c r="I206" s="94"/>
      <c r="J206" s="94"/>
      <c r="K206" s="96"/>
      <c r="L206" s="118"/>
      <c r="M206" s="48"/>
      <c r="N206" s="49"/>
      <c r="O206" s="49"/>
      <c r="P206" s="50"/>
      <c r="Q206" s="50"/>
      <c r="T206" s="51"/>
      <c r="U206" s="51"/>
    </row>
    <row r="207" spans="1:21">
      <c r="A207" s="94"/>
      <c r="B207" s="94"/>
      <c r="C207" s="94"/>
      <c r="D207" s="94"/>
      <c r="E207" s="94"/>
      <c r="F207" s="94"/>
      <c r="G207" s="95"/>
      <c r="H207" s="94"/>
      <c r="I207" s="94"/>
      <c r="J207" s="94"/>
      <c r="K207" s="96"/>
      <c r="L207" s="118"/>
      <c r="M207" s="48"/>
      <c r="N207" s="49"/>
      <c r="O207" s="49"/>
      <c r="P207" s="50"/>
      <c r="Q207" s="50"/>
      <c r="T207" s="51"/>
      <c r="U207" s="51"/>
    </row>
    <row r="208" spans="1:21">
      <c r="A208" s="94"/>
      <c r="B208" s="94"/>
      <c r="C208" s="94"/>
      <c r="D208" s="94"/>
      <c r="E208" s="94"/>
      <c r="F208" s="94"/>
      <c r="G208" s="95"/>
      <c r="H208" s="94"/>
      <c r="I208" s="94"/>
      <c r="J208" s="94"/>
      <c r="K208" s="96"/>
      <c r="L208" s="118"/>
      <c r="M208" s="48"/>
      <c r="N208" s="49"/>
      <c r="O208" s="49"/>
      <c r="P208" s="50"/>
      <c r="Q208" s="50"/>
      <c r="T208" s="51"/>
      <c r="U208" s="51"/>
    </row>
    <row r="209" spans="1:21">
      <c r="A209" s="94"/>
      <c r="B209" s="94"/>
      <c r="C209" s="94"/>
      <c r="D209" s="94"/>
      <c r="E209" s="94"/>
      <c r="F209" s="94"/>
      <c r="G209" s="95"/>
      <c r="H209" s="94"/>
      <c r="I209" s="94"/>
      <c r="J209" s="94"/>
      <c r="K209" s="96"/>
      <c r="L209" s="118"/>
      <c r="M209" s="48"/>
      <c r="N209" s="49"/>
      <c r="O209" s="49"/>
      <c r="P209" s="50"/>
      <c r="Q209" s="50"/>
      <c r="T209" s="51"/>
      <c r="U209" s="51"/>
    </row>
    <row r="210" spans="1:21">
      <c r="A210" s="94"/>
      <c r="B210" s="94"/>
      <c r="C210" s="94"/>
      <c r="D210" s="94"/>
      <c r="E210" s="94"/>
      <c r="F210" s="94"/>
      <c r="G210" s="95"/>
      <c r="H210" s="94"/>
      <c r="I210" s="94"/>
      <c r="J210" s="94"/>
      <c r="K210" s="96"/>
      <c r="L210" s="118"/>
      <c r="M210" s="48"/>
      <c r="N210" s="49"/>
      <c r="O210" s="49"/>
      <c r="P210" s="50"/>
      <c r="Q210" s="50"/>
      <c r="T210" s="51"/>
      <c r="U210" s="51"/>
    </row>
    <row r="211" spans="1:21">
      <c r="A211" s="94"/>
      <c r="B211" s="94"/>
      <c r="C211" s="94"/>
      <c r="D211" s="94"/>
      <c r="E211" s="94"/>
      <c r="F211" s="94"/>
      <c r="G211" s="95"/>
      <c r="H211" s="94"/>
      <c r="I211" s="94"/>
      <c r="J211" s="94"/>
      <c r="K211" s="96"/>
      <c r="L211" s="118"/>
      <c r="M211" s="48"/>
      <c r="N211" s="49"/>
      <c r="O211" s="49"/>
      <c r="P211" s="50"/>
      <c r="Q211" s="50"/>
      <c r="T211" s="51"/>
      <c r="U211" s="51"/>
    </row>
    <row r="212" spans="1:21">
      <c r="A212" s="94"/>
      <c r="B212" s="94"/>
      <c r="C212" s="94"/>
      <c r="D212" s="94"/>
      <c r="E212" s="94"/>
      <c r="F212" s="94"/>
      <c r="G212" s="95"/>
      <c r="H212" s="94"/>
      <c r="I212" s="94"/>
      <c r="J212" s="94"/>
      <c r="K212" s="96"/>
      <c r="L212" s="118"/>
      <c r="M212" s="48"/>
      <c r="N212" s="49"/>
      <c r="O212" s="49"/>
      <c r="P212" s="50"/>
      <c r="Q212" s="50"/>
      <c r="T212" s="51"/>
      <c r="U212" s="51"/>
    </row>
    <row r="213" spans="1:21">
      <c r="A213" s="94"/>
      <c r="B213" s="94"/>
      <c r="C213" s="94"/>
      <c r="D213" s="94"/>
      <c r="E213" s="94"/>
      <c r="F213" s="94"/>
      <c r="G213" s="95"/>
      <c r="H213" s="94"/>
      <c r="I213" s="94"/>
      <c r="J213" s="94"/>
      <c r="K213" s="96"/>
      <c r="L213" s="118"/>
      <c r="M213" s="48"/>
      <c r="N213" s="49"/>
      <c r="O213" s="49"/>
      <c r="P213" s="50"/>
      <c r="Q213" s="50"/>
      <c r="T213" s="51"/>
      <c r="U213" s="51"/>
    </row>
    <row r="214" spans="1:21">
      <c r="A214" s="94"/>
      <c r="B214" s="94"/>
      <c r="C214" s="94"/>
      <c r="D214" s="94"/>
      <c r="E214" s="94"/>
      <c r="F214" s="94"/>
      <c r="G214" s="95"/>
      <c r="H214" s="94"/>
      <c r="I214" s="94"/>
      <c r="J214" s="94"/>
      <c r="K214" s="96"/>
      <c r="L214" s="118"/>
      <c r="M214" s="48"/>
      <c r="N214" s="49"/>
      <c r="O214" s="49"/>
      <c r="P214" s="50"/>
      <c r="Q214" s="50"/>
      <c r="T214" s="51"/>
      <c r="U214" s="51"/>
    </row>
    <row r="215" spans="1:21">
      <c r="A215" s="94"/>
      <c r="B215" s="94"/>
      <c r="C215" s="94"/>
      <c r="D215" s="94"/>
      <c r="E215" s="94"/>
      <c r="F215" s="94"/>
      <c r="G215" s="95"/>
      <c r="H215" s="94"/>
      <c r="I215" s="94"/>
      <c r="J215" s="94"/>
      <c r="K215" s="96"/>
      <c r="L215" s="118"/>
      <c r="M215" s="48"/>
      <c r="N215" s="49"/>
      <c r="O215" s="49"/>
      <c r="P215" s="50"/>
      <c r="Q215" s="50"/>
      <c r="T215" s="51"/>
      <c r="U215" s="51"/>
    </row>
    <row r="216" spans="1:21">
      <c r="A216" s="94"/>
      <c r="B216" s="94"/>
      <c r="C216" s="94"/>
      <c r="D216" s="94"/>
      <c r="E216" s="94"/>
      <c r="F216" s="94"/>
      <c r="G216" s="95"/>
      <c r="H216" s="94"/>
      <c r="I216" s="94"/>
      <c r="J216" s="94"/>
      <c r="K216" s="96"/>
      <c r="L216" s="118"/>
      <c r="M216" s="48"/>
      <c r="N216" s="49"/>
      <c r="O216" s="49"/>
      <c r="P216" s="50"/>
      <c r="Q216" s="50"/>
      <c r="T216" s="51"/>
      <c r="U216" s="51"/>
    </row>
    <row r="217" spans="1:21">
      <c r="A217" s="94"/>
      <c r="B217" s="94"/>
      <c r="C217" s="94"/>
      <c r="D217" s="94"/>
      <c r="E217" s="94"/>
      <c r="F217" s="94"/>
      <c r="G217" s="95"/>
      <c r="H217" s="94"/>
      <c r="I217" s="94"/>
      <c r="J217" s="94"/>
      <c r="K217" s="96"/>
      <c r="L217" s="118"/>
      <c r="M217" s="48"/>
      <c r="N217" s="49"/>
      <c r="O217" s="49"/>
      <c r="P217" s="50"/>
      <c r="Q217" s="50"/>
      <c r="T217" s="51"/>
      <c r="U217" s="51"/>
    </row>
    <row r="218" spans="1:21">
      <c r="A218" s="94"/>
      <c r="B218" s="94"/>
      <c r="C218" s="94"/>
      <c r="D218" s="94"/>
      <c r="E218" s="94"/>
      <c r="F218" s="94"/>
      <c r="G218" s="95"/>
      <c r="H218" s="94"/>
      <c r="I218" s="94"/>
      <c r="J218" s="94"/>
      <c r="K218" s="96"/>
      <c r="L218" s="118"/>
      <c r="M218" s="48"/>
      <c r="N218" s="49"/>
      <c r="O218" s="49"/>
      <c r="P218" s="50"/>
      <c r="Q218" s="50"/>
      <c r="T218" s="51"/>
      <c r="U218" s="51"/>
    </row>
    <row r="219" spans="1:21">
      <c r="A219" s="94"/>
      <c r="B219" s="94"/>
      <c r="C219" s="94"/>
      <c r="D219" s="94"/>
      <c r="E219" s="94"/>
      <c r="F219" s="94"/>
      <c r="G219" s="95"/>
      <c r="H219" s="94"/>
      <c r="I219" s="94"/>
      <c r="J219" s="94"/>
      <c r="K219" s="96"/>
      <c r="L219" s="118"/>
      <c r="M219" s="48"/>
      <c r="N219" s="49"/>
      <c r="O219" s="49"/>
      <c r="P219" s="50"/>
      <c r="Q219" s="50"/>
      <c r="T219" s="51"/>
      <c r="U219" s="51"/>
    </row>
    <row r="220" spans="1:21">
      <c r="A220" s="94"/>
      <c r="B220" s="94"/>
      <c r="C220" s="94"/>
      <c r="D220" s="94"/>
      <c r="E220" s="94"/>
      <c r="F220" s="94"/>
      <c r="G220" s="95"/>
      <c r="H220" s="94"/>
      <c r="I220" s="94"/>
      <c r="J220" s="94"/>
      <c r="K220" s="96"/>
      <c r="L220" s="118"/>
      <c r="M220" s="48"/>
      <c r="N220" s="49"/>
      <c r="O220" s="49"/>
      <c r="P220" s="50"/>
      <c r="Q220" s="50"/>
      <c r="T220" s="51"/>
      <c r="U220" s="51"/>
    </row>
    <row r="221" spans="1:21">
      <c r="A221" s="94"/>
      <c r="B221" s="94"/>
      <c r="C221" s="94"/>
      <c r="D221" s="94"/>
      <c r="E221" s="94"/>
      <c r="F221" s="94"/>
      <c r="G221" s="95"/>
      <c r="H221" s="94"/>
      <c r="I221" s="94"/>
      <c r="J221" s="94"/>
      <c r="K221" s="96"/>
      <c r="L221" s="118"/>
      <c r="M221" s="48"/>
      <c r="N221" s="49"/>
      <c r="O221" s="49"/>
      <c r="P221" s="50"/>
      <c r="Q221" s="50"/>
      <c r="T221" s="51"/>
      <c r="U221" s="51"/>
    </row>
    <row r="222" spans="1:21">
      <c r="A222" s="94"/>
      <c r="B222" s="94"/>
      <c r="C222" s="94"/>
      <c r="D222" s="94"/>
      <c r="E222" s="94"/>
      <c r="F222" s="94"/>
      <c r="G222" s="95"/>
      <c r="H222" s="94"/>
      <c r="I222" s="94"/>
      <c r="J222" s="94"/>
      <c r="K222" s="96"/>
      <c r="L222" s="118"/>
      <c r="M222" s="48"/>
      <c r="N222" s="49"/>
      <c r="O222" s="49"/>
      <c r="P222" s="50"/>
      <c r="Q222" s="50"/>
      <c r="T222" s="51"/>
      <c r="U222" s="51"/>
    </row>
    <row r="223" spans="1:21">
      <c r="A223" s="94"/>
      <c r="B223" s="94"/>
      <c r="C223" s="94"/>
      <c r="D223" s="94"/>
      <c r="E223" s="94"/>
      <c r="F223" s="94"/>
      <c r="G223" s="95"/>
      <c r="H223" s="94"/>
      <c r="I223" s="94"/>
      <c r="J223" s="94"/>
      <c r="K223" s="96"/>
      <c r="L223" s="118"/>
      <c r="M223" s="48"/>
      <c r="N223" s="49"/>
      <c r="O223" s="49"/>
      <c r="P223" s="50"/>
      <c r="Q223" s="50"/>
      <c r="T223" s="51"/>
      <c r="U223" s="51"/>
    </row>
    <row r="224" spans="1:21">
      <c r="A224" s="94"/>
      <c r="B224" s="94"/>
      <c r="C224" s="94"/>
      <c r="D224" s="94"/>
      <c r="E224" s="94"/>
      <c r="F224" s="94"/>
      <c r="G224" s="95"/>
      <c r="H224" s="94"/>
      <c r="I224" s="94"/>
      <c r="J224" s="94"/>
      <c r="K224" s="96"/>
      <c r="L224" s="118"/>
      <c r="M224" s="48"/>
      <c r="N224" s="49"/>
      <c r="O224" s="49"/>
      <c r="P224" s="50"/>
      <c r="Q224" s="50"/>
      <c r="T224" s="51"/>
      <c r="U224" s="51"/>
    </row>
    <row r="225" spans="1:21">
      <c r="A225" s="94"/>
      <c r="B225" s="94"/>
      <c r="C225" s="94"/>
      <c r="D225" s="94"/>
      <c r="E225" s="94"/>
      <c r="F225" s="94"/>
      <c r="G225" s="95"/>
      <c r="H225" s="94"/>
      <c r="I225" s="94"/>
      <c r="J225" s="94"/>
      <c r="K225" s="96"/>
      <c r="L225" s="118"/>
      <c r="M225" s="48"/>
      <c r="N225" s="49"/>
      <c r="O225" s="49"/>
      <c r="P225" s="50"/>
      <c r="Q225" s="50"/>
      <c r="T225" s="51"/>
      <c r="U225" s="51"/>
    </row>
    <row r="226" spans="1:21">
      <c r="A226" s="94"/>
      <c r="B226" s="94"/>
      <c r="C226" s="94"/>
      <c r="D226" s="94"/>
      <c r="E226" s="94"/>
      <c r="F226" s="94"/>
      <c r="G226" s="95"/>
      <c r="H226" s="94"/>
      <c r="I226" s="94"/>
      <c r="J226" s="94"/>
      <c r="K226" s="96"/>
      <c r="L226" s="118"/>
      <c r="M226" s="48"/>
      <c r="N226" s="49"/>
      <c r="O226" s="49"/>
      <c r="P226" s="50"/>
      <c r="Q226" s="50"/>
      <c r="T226" s="51"/>
      <c r="U226" s="51"/>
    </row>
    <row r="227" spans="1:21">
      <c r="A227" s="94"/>
      <c r="B227" s="94"/>
      <c r="C227" s="94"/>
      <c r="D227" s="94"/>
      <c r="E227" s="94"/>
      <c r="F227" s="94"/>
      <c r="G227" s="95"/>
      <c r="H227" s="94"/>
      <c r="I227" s="94"/>
      <c r="J227" s="94"/>
      <c r="K227" s="96"/>
      <c r="L227" s="118"/>
      <c r="M227" s="48"/>
      <c r="N227" s="49"/>
      <c r="O227" s="49"/>
      <c r="P227" s="50"/>
      <c r="Q227" s="50"/>
      <c r="T227" s="51"/>
      <c r="U227" s="51"/>
    </row>
    <row r="228" spans="1:21" s="126" customFormat="1">
      <c r="A228" s="114"/>
      <c r="B228" s="114"/>
      <c r="C228" s="114"/>
      <c r="D228" s="114"/>
      <c r="E228" s="114"/>
      <c r="F228" s="114"/>
      <c r="G228" s="113"/>
      <c r="H228" s="114"/>
      <c r="I228" s="114"/>
      <c r="J228" s="114"/>
      <c r="K228" s="115"/>
      <c r="L228" s="118"/>
      <c r="M228" s="48"/>
      <c r="N228" s="49"/>
      <c r="O228" s="49"/>
      <c r="P228" s="50"/>
      <c r="Q228" s="50"/>
      <c r="R228" s="11"/>
      <c r="T228" s="127"/>
      <c r="U228" s="127"/>
    </row>
    <row r="229" spans="1:21">
      <c r="A229" s="94"/>
      <c r="B229" s="94"/>
      <c r="C229" s="94"/>
      <c r="D229" s="94"/>
      <c r="E229" s="94"/>
      <c r="F229" s="94"/>
      <c r="G229" s="95"/>
      <c r="H229" s="94"/>
      <c r="I229" s="94"/>
      <c r="J229" s="94"/>
      <c r="K229" s="96"/>
      <c r="L229" s="118"/>
      <c r="M229" s="48"/>
      <c r="N229" s="49"/>
      <c r="O229" s="49"/>
      <c r="P229" s="50"/>
      <c r="Q229" s="50"/>
      <c r="T229" s="51"/>
      <c r="U229" s="51"/>
    </row>
    <row r="230" spans="1:21">
      <c r="A230" s="94"/>
      <c r="B230" s="94"/>
      <c r="C230" s="94"/>
      <c r="D230" s="94"/>
      <c r="E230" s="94"/>
      <c r="F230" s="94"/>
      <c r="G230" s="95"/>
      <c r="H230" s="94"/>
      <c r="I230" s="94"/>
      <c r="J230" s="94"/>
      <c r="K230" s="96"/>
      <c r="L230" s="118"/>
      <c r="M230" s="48"/>
      <c r="N230" s="49"/>
      <c r="O230" s="49"/>
      <c r="P230" s="50"/>
      <c r="Q230" s="50"/>
      <c r="T230" s="51"/>
      <c r="U230" s="51"/>
    </row>
    <row r="231" spans="1:21">
      <c r="A231" s="94"/>
      <c r="B231" s="94"/>
      <c r="C231" s="94"/>
      <c r="D231" s="94"/>
      <c r="E231" s="94"/>
      <c r="F231" s="94"/>
      <c r="G231" s="95"/>
      <c r="H231" s="94"/>
      <c r="I231" s="94"/>
      <c r="J231" s="94"/>
      <c r="K231" s="96"/>
      <c r="L231" s="118"/>
      <c r="M231" s="48"/>
      <c r="N231" s="49"/>
      <c r="O231" s="49"/>
      <c r="P231" s="50"/>
      <c r="Q231" s="50"/>
      <c r="T231" s="51"/>
      <c r="U231" s="51"/>
    </row>
    <row r="232" spans="1:21">
      <c r="A232" s="94"/>
      <c r="B232" s="94"/>
      <c r="C232" s="94"/>
      <c r="D232" s="94"/>
      <c r="E232" s="94"/>
      <c r="F232" s="94"/>
      <c r="G232" s="95"/>
      <c r="H232" s="94"/>
      <c r="I232" s="94"/>
      <c r="J232" s="94"/>
      <c r="K232" s="96"/>
      <c r="L232" s="118"/>
      <c r="M232" s="48"/>
      <c r="N232" s="49"/>
      <c r="O232" s="49"/>
      <c r="P232" s="50"/>
      <c r="Q232" s="50"/>
      <c r="T232" s="51"/>
      <c r="U232" s="51"/>
    </row>
    <row r="233" spans="1:21">
      <c r="A233" s="94"/>
      <c r="B233" s="94"/>
      <c r="C233" s="94"/>
      <c r="D233" s="94"/>
      <c r="E233" s="94"/>
      <c r="F233" s="94"/>
      <c r="G233" s="95"/>
      <c r="H233" s="94"/>
      <c r="I233" s="94"/>
      <c r="J233" s="94"/>
      <c r="K233" s="96"/>
      <c r="L233" s="118"/>
      <c r="M233" s="48"/>
      <c r="N233" s="49"/>
      <c r="O233" s="49"/>
      <c r="P233" s="50"/>
      <c r="Q233" s="50"/>
      <c r="T233" s="51"/>
      <c r="U233" s="51"/>
    </row>
    <row r="234" spans="1:21">
      <c r="A234" s="94"/>
      <c r="B234" s="94"/>
      <c r="C234" s="94"/>
      <c r="D234" s="94"/>
      <c r="E234" s="94"/>
      <c r="F234" s="94"/>
      <c r="G234" s="95"/>
      <c r="H234" s="94"/>
      <c r="I234" s="94"/>
      <c r="J234" s="94"/>
      <c r="K234" s="96"/>
      <c r="L234" s="118"/>
      <c r="M234" s="48"/>
      <c r="N234" s="49"/>
      <c r="O234" s="49"/>
      <c r="P234" s="50"/>
      <c r="Q234" s="50"/>
      <c r="T234" s="51"/>
      <c r="U234" s="51"/>
    </row>
    <row r="235" spans="1:21">
      <c r="A235" s="94"/>
      <c r="B235" s="94"/>
      <c r="C235" s="94"/>
      <c r="D235" s="94"/>
      <c r="E235" s="94"/>
      <c r="F235" s="94"/>
      <c r="G235" s="95"/>
      <c r="H235" s="94"/>
      <c r="I235" s="94"/>
      <c r="J235" s="94"/>
      <c r="K235" s="96"/>
      <c r="L235" s="118"/>
      <c r="M235" s="48"/>
      <c r="N235" s="49"/>
      <c r="O235" s="49"/>
      <c r="P235" s="50"/>
      <c r="Q235" s="50"/>
      <c r="T235" s="51"/>
      <c r="U235" s="51"/>
    </row>
    <row r="236" spans="1:21">
      <c r="A236" s="94"/>
      <c r="B236" s="94"/>
      <c r="C236" s="94"/>
      <c r="D236" s="94"/>
      <c r="E236" s="94"/>
      <c r="F236" s="94"/>
      <c r="G236" s="95"/>
      <c r="H236" s="94"/>
      <c r="I236" s="94"/>
      <c r="J236" s="94"/>
      <c r="K236" s="96"/>
      <c r="L236" s="118"/>
      <c r="M236" s="48"/>
      <c r="N236" s="49"/>
      <c r="O236" s="49"/>
      <c r="P236" s="50"/>
      <c r="Q236" s="50"/>
      <c r="T236" s="51"/>
      <c r="U236" s="51"/>
    </row>
    <row r="237" spans="1:21" s="126" customFormat="1">
      <c r="A237" s="114"/>
      <c r="B237" s="114"/>
      <c r="C237" s="114"/>
      <c r="D237" s="114"/>
      <c r="E237" s="114"/>
      <c r="F237" s="114"/>
      <c r="G237" s="113"/>
      <c r="H237" s="114"/>
      <c r="I237" s="114"/>
      <c r="J237" s="114"/>
      <c r="K237" s="115"/>
      <c r="L237" s="118"/>
      <c r="M237" s="48"/>
      <c r="N237" s="49"/>
      <c r="O237" s="49"/>
      <c r="P237" s="50"/>
      <c r="Q237" s="50"/>
      <c r="R237" s="11"/>
      <c r="T237" s="127"/>
      <c r="U237" s="127"/>
    </row>
    <row r="238" spans="1:21">
      <c r="A238" s="94"/>
      <c r="B238" s="94"/>
      <c r="C238" s="94"/>
      <c r="D238" s="94"/>
      <c r="E238" s="94"/>
      <c r="F238" s="94"/>
      <c r="G238" s="95"/>
      <c r="H238" s="94"/>
      <c r="I238" s="94"/>
      <c r="J238" s="94"/>
      <c r="K238" s="96"/>
      <c r="L238" s="118"/>
      <c r="M238" s="48"/>
      <c r="N238" s="49"/>
      <c r="O238" s="49"/>
      <c r="P238" s="50"/>
      <c r="Q238" s="50"/>
      <c r="T238" s="51"/>
      <c r="U238" s="51"/>
    </row>
    <row r="239" spans="1:21">
      <c r="A239" s="94"/>
      <c r="B239" s="94"/>
      <c r="C239" s="94"/>
      <c r="D239" s="94"/>
      <c r="E239" s="94"/>
      <c r="F239" s="94"/>
      <c r="G239" s="95"/>
      <c r="H239" s="94"/>
      <c r="I239" s="94"/>
      <c r="J239" s="94"/>
      <c r="K239" s="96"/>
      <c r="L239" s="118"/>
      <c r="M239" s="48"/>
      <c r="N239" s="49"/>
      <c r="O239" s="49"/>
      <c r="P239" s="50"/>
      <c r="Q239" s="50"/>
      <c r="T239" s="51"/>
      <c r="U239" s="51"/>
    </row>
    <row r="240" spans="1:21">
      <c r="A240" s="94"/>
      <c r="B240" s="94"/>
      <c r="C240" s="94"/>
      <c r="D240" s="94"/>
      <c r="E240" s="94"/>
      <c r="F240" s="94"/>
      <c r="G240" s="95"/>
      <c r="H240" s="94"/>
      <c r="I240" s="94"/>
      <c r="J240" s="94"/>
      <c r="K240" s="96"/>
      <c r="L240" s="118"/>
      <c r="M240" s="48"/>
      <c r="N240" s="49"/>
      <c r="O240" s="49"/>
      <c r="P240" s="50"/>
      <c r="Q240" s="50"/>
      <c r="T240" s="51"/>
      <c r="U240" s="51"/>
    </row>
    <row r="241" spans="1:21">
      <c r="A241" s="94"/>
      <c r="B241" s="94"/>
      <c r="C241" s="94"/>
      <c r="D241" s="94"/>
      <c r="E241" s="94"/>
      <c r="F241" s="94"/>
      <c r="G241" s="95"/>
      <c r="H241" s="94"/>
      <c r="I241" s="94"/>
      <c r="J241" s="94"/>
      <c r="K241" s="96"/>
      <c r="L241" s="118"/>
      <c r="M241" s="48"/>
      <c r="N241" s="49"/>
      <c r="O241" s="49"/>
      <c r="P241" s="50"/>
      <c r="Q241" s="50"/>
      <c r="T241" s="51"/>
      <c r="U241" s="51"/>
    </row>
    <row r="242" spans="1:21">
      <c r="A242" s="94"/>
      <c r="B242" s="94"/>
      <c r="C242" s="94"/>
      <c r="D242" s="94"/>
      <c r="E242" s="94"/>
      <c r="F242" s="94"/>
      <c r="G242" s="95"/>
      <c r="H242" s="94"/>
      <c r="I242" s="94"/>
      <c r="J242" s="94"/>
      <c r="K242" s="96"/>
      <c r="L242" s="118"/>
      <c r="M242" s="48"/>
      <c r="N242" s="49"/>
      <c r="O242" s="49"/>
      <c r="P242" s="50"/>
      <c r="Q242" s="50"/>
      <c r="T242" s="51"/>
      <c r="U242" s="51"/>
    </row>
    <row r="243" spans="1:21">
      <c r="A243" s="94"/>
      <c r="B243" s="94"/>
      <c r="C243" s="94"/>
      <c r="D243" s="94"/>
      <c r="E243" s="94"/>
      <c r="F243" s="94"/>
      <c r="G243" s="95"/>
      <c r="H243" s="94"/>
      <c r="I243" s="94"/>
      <c r="J243" s="94"/>
      <c r="K243" s="96"/>
      <c r="L243" s="118"/>
      <c r="M243" s="48"/>
      <c r="N243" s="49"/>
      <c r="O243" s="49"/>
      <c r="P243" s="50"/>
      <c r="Q243" s="50"/>
      <c r="T243" s="51"/>
      <c r="U243" s="51"/>
    </row>
    <row r="244" spans="1:21">
      <c r="A244" s="94"/>
      <c r="B244" s="94"/>
      <c r="C244" s="94"/>
      <c r="D244" s="94"/>
      <c r="E244" s="94"/>
      <c r="F244" s="94"/>
      <c r="G244" s="95"/>
      <c r="H244" s="94"/>
      <c r="I244" s="94"/>
      <c r="J244" s="94"/>
      <c r="K244" s="96"/>
      <c r="L244" s="118"/>
      <c r="M244" s="48"/>
      <c r="N244" s="49"/>
      <c r="O244" s="49"/>
      <c r="P244" s="50"/>
      <c r="Q244" s="50"/>
      <c r="T244" s="51"/>
      <c r="U244" s="51"/>
    </row>
    <row r="245" spans="1:21">
      <c r="A245" s="94"/>
      <c r="B245" s="94"/>
      <c r="C245" s="94"/>
      <c r="D245" s="94"/>
      <c r="E245" s="94"/>
      <c r="F245" s="94"/>
      <c r="G245" s="95"/>
      <c r="H245" s="94"/>
      <c r="I245" s="94"/>
      <c r="J245" s="94"/>
      <c r="K245" s="96"/>
      <c r="L245" s="118"/>
      <c r="M245" s="48"/>
      <c r="N245" s="49"/>
      <c r="O245" s="49"/>
      <c r="P245" s="50"/>
      <c r="Q245" s="50"/>
      <c r="T245" s="51"/>
      <c r="U245" s="51"/>
    </row>
    <row r="246" spans="1:21">
      <c r="A246" s="94"/>
      <c r="B246" s="94"/>
      <c r="C246" s="94"/>
      <c r="D246" s="94"/>
      <c r="E246" s="94"/>
      <c r="F246" s="94"/>
      <c r="G246" s="95"/>
      <c r="H246" s="94"/>
      <c r="I246" s="94"/>
      <c r="J246" s="94"/>
      <c r="K246" s="96"/>
      <c r="L246" s="118"/>
      <c r="M246" s="48"/>
      <c r="N246" s="49"/>
      <c r="O246" s="49"/>
      <c r="P246" s="50"/>
      <c r="Q246" s="50"/>
      <c r="T246" s="51"/>
      <c r="U246" s="51"/>
    </row>
    <row r="247" spans="1:21">
      <c r="A247" s="94"/>
      <c r="B247" s="94"/>
      <c r="C247" s="94"/>
      <c r="D247" s="94"/>
      <c r="E247" s="94"/>
      <c r="F247" s="94"/>
      <c r="G247" s="95"/>
      <c r="H247" s="94"/>
      <c r="I247" s="94"/>
      <c r="J247" s="94"/>
      <c r="K247" s="96"/>
      <c r="L247" s="118"/>
      <c r="M247" s="48"/>
      <c r="N247" s="49"/>
      <c r="O247" s="49"/>
      <c r="P247" s="50"/>
      <c r="Q247" s="50"/>
      <c r="T247" s="51"/>
      <c r="U247" s="51"/>
    </row>
    <row r="248" spans="1:21">
      <c r="A248" s="94"/>
      <c r="B248" s="94"/>
      <c r="C248" s="94"/>
      <c r="D248" s="94"/>
      <c r="E248" s="94"/>
      <c r="F248" s="94"/>
      <c r="G248" s="95"/>
      <c r="H248" s="94"/>
      <c r="I248" s="94"/>
      <c r="J248" s="94"/>
      <c r="K248" s="96"/>
      <c r="L248" s="118"/>
      <c r="M248" s="48"/>
      <c r="N248" s="49"/>
      <c r="O248" s="49"/>
      <c r="P248" s="50"/>
      <c r="Q248" s="50"/>
      <c r="T248" s="51"/>
      <c r="U248" s="51"/>
    </row>
    <row r="249" spans="1:21">
      <c r="A249" s="94"/>
      <c r="B249" s="94"/>
      <c r="C249" s="94"/>
      <c r="D249" s="94"/>
      <c r="E249" s="94"/>
      <c r="F249" s="94"/>
      <c r="G249" s="95"/>
      <c r="H249" s="94"/>
      <c r="I249" s="94"/>
      <c r="J249" s="94"/>
      <c r="K249" s="96"/>
      <c r="L249" s="118"/>
      <c r="M249" s="48"/>
      <c r="N249" s="49"/>
      <c r="O249" s="49"/>
      <c r="P249" s="50"/>
      <c r="Q249" s="50"/>
      <c r="T249" s="51"/>
      <c r="U249" s="51"/>
    </row>
    <row r="250" spans="1:21">
      <c r="A250" s="94"/>
      <c r="B250" s="94"/>
      <c r="C250" s="94"/>
      <c r="D250" s="94"/>
      <c r="E250" s="94"/>
      <c r="F250" s="94"/>
      <c r="G250" s="95"/>
      <c r="H250" s="94"/>
      <c r="I250" s="94"/>
      <c r="J250" s="94"/>
      <c r="K250" s="96"/>
      <c r="L250" s="118"/>
      <c r="M250" s="48"/>
      <c r="N250" s="49"/>
      <c r="O250" s="49"/>
      <c r="P250" s="50"/>
      <c r="Q250" s="50"/>
      <c r="T250" s="51"/>
      <c r="U250" s="51"/>
    </row>
    <row r="251" spans="1:21">
      <c r="A251" s="94"/>
      <c r="B251" s="94"/>
      <c r="C251" s="94"/>
      <c r="D251" s="94"/>
      <c r="E251" s="94"/>
      <c r="F251" s="94"/>
      <c r="G251" s="95"/>
      <c r="H251" s="94"/>
      <c r="I251" s="94"/>
      <c r="J251" s="94"/>
      <c r="K251" s="96"/>
      <c r="L251" s="118"/>
      <c r="M251" s="48"/>
      <c r="N251" s="49"/>
      <c r="O251" s="49"/>
      <c r="P251" s="50"/>
      <c r="Q251" s="50"/>
      <c r="T251" s="51"/>
      <c r="U251" s="51"/>
    </row>
    <row r="252" spans="1:21">
      <c r="A252" s="94"/>
      <c r="B252" s="94"/>
      <c r="C252" s="94"/>
      <c r="D252" s="94"/>
      <c r="E252" s="94"/>
      <c r="F252" s="94"/>
      <c r="G252" s="95"/>
      <c r="H252" s="94"/>
      <c r="I252" s="94"/>
      <c r="J252" s="94"/>
      <c r="K252" s="96"/>
      <c r="L252" s="118"/>
      <c r="M252" s="48"/>
      <c r="N252" s="49"/>
      <c r="O252" s="49"/>
      <c r="P252" s="50"/>
      <c r="Q252" s="50"/>
      <c r="T252" s="51"/>
      <c r="U252" s="51"/>
    </row>
    <row r="253" spans="1:21">
      <c r="A253" s="94"/>
      <c r="B253" s="94"/>
      <c r="C253" s="94"/>
      <c r="D253" s="94"/>
      <c r="E253" s="94"/>
      <c r="F253" s="94"/>
      <c r="G253" s="95"/>
      <c r="H253" s="94"/>
      <c r="I253" s="94"/>
      <c r="J253" s="94"/>
      <c r="K253" s="96"/>
      <c r="L253" s="118"/>
      <c r="M253" s="48"/>
      <c r="N253" s="49"/>
      <c r="O253" s="49"/>
      <c r="P253" s="50"/>
      <c r="Q253" s="50"/>
      <c r="T253" s="51"/>
      <c r="U253" s="51"/>
    </row>
    <row r="254" spans="1:21">
      <c r="A254" s="94"/>
      <c r="B254" s="94"/>
      <c r="C254" s="94"/>
      <c r="D254" s="94"/>
      <c r="E254" s="94"/>
      <c r="F254" s="94"/>
      <c r="G254" s="95"/>
      <c r="H254" s="94"/>
      <c r="I254" s="94"/>
      <c r="J254" s="94"/>
      <c r="K254" s="96"/>
      <c r="L254" s="118"/>
      <c r="M254" s="48"/>
      <c r="N254" s="49"/>
      <c r="O254" s="49"/>
      <c r="P254" s="50"/>
      <c r="Q254" s="50"/>
      <c r="T254" s="51"/>
      <c r="U254" s="51"/>
    </row>
    <row r="255" spans="1:21">
      <c r="A255" s="94"/>
      <c r="B255" s="94"/>
      <c r="C255" s="94"/>
      <c r="D255" s="94"/>
      <c r="E255" s="94"/>
      <c r="F255" s="94"/>
      <c r="G255" s="95"/>
      <c r="H255" s="94"/>
      <c r="I255" s="94"/>
      <c r="J255" s="94"/>
      <c r="K255" s="96"/>
      <c r="L255" s="118"/>
      <c r="M255" s="48"/>
      <c r="N255" s="49"/>
      <c r="O255" s="49"/>
      <c r="P255" s="50"/>
      <c r="Q255" s="50"/>
      <c r="T255" s="51"/>
      <c r="U255" s="51"/>
    </row>
    <row r="256" spans="1:21" s="126" customFormat="1">
      <c r="A256" s="114"/>
      <c r="B256" s="114"/>
      <c r="C256" s="114"/>
      <c r="D256" s="114"/>
      <c r="E256" s="114"/>
      <c r="F256" s="114"/>
      <c r="G256" s="113"/>
      <c r="H256" s="114"/>
      <c r="I256" s="114"/>
      <c r="J256" s="114"/>
      <c r="K256" s="115"/>
      <c r="L256" s="118"/>
      <c r="M256" s="48"/>
      <c r="N256" s="49"/>
      <c r="O256" s="49"/>
      <c r="P256" s="50"/>
      <c r="Q256" s="50"/>
      <c r="R256" s="11"/>
      <c r="T256" s="127"/>
      <c r="U256" s="127"/>
    </row>
    <row r="257" spans="1:21">
      <c r="A257" s="94"/>
      <c r="B257" s="94"/>
      <c r="C257" s="94"/>
      <c r="D257" s="94"/>
      <c r="E257" s="94"/>
      <c r="F257" s="94"/>
      <c r="G257" s="95"/>
      <c r="H257" s="94"/>
      <c r="I257" s="94"/>
      <c r="J257" s="94"/>
      <c r="K257" s="96"/>
      <c r="L257" s="118"/>
      <c r="M257" s="48"/>
      <c r="N257" s="49"/>
      <c r="O257" s="49"/>
      <c r="P257" s="50"/>
      <c r="Q257" s="50"/>
      <c r="T257" s="51"/>
      <c r="U257" s="51"/>
    </row>
    <row r="258" spans="1:21">
      <c r="A258" s="94"/>
      <c r="B258" s="94"/>
      <c r="C258" s="94"/>
      <c r="D258" s="94"/>
      <c r="E258" s="94"/>
      <c r="F258" s="94"/>
      <c r="G258" s="95"/>
      <c r="H258" s="94"/>
      <c r="I258" s="94"/>
      <c r="J258" s="94"/>
      <c r="K258" s="96"/>
      <c r="L258" s="118"/>
      <c r="M258" s="48"/>
      <c r="N258" s="49"/>
      <c r="O258" s="49"/>
      <c r="P258" s="50"/>
      <c r="Q258" s="50"/>
      <c r="T258" s="51"/>
      <c r="U258" s="51"/>
    </row>
    <row r="259" spans="1:21">
      <c r="A259" s="94"/>
      <c r="B259" s="94"/>
      <c r="C259" s="94"/>
      <c r="D259" s="94"/>
      <c r="E259" s="94"/>
      <c r="F259" s="94"/>
      <c r="G259" s="95"/>
      <c r="H259" s="94"/>
      <c r="I259" s="94"/>
      <c r="J259" s="94"/>
      <c r="K259" s="96"/>
      <c r="L259" s="118"/>
      <c r="M259" s="48"/>
      <c r="N259" s="49"/>
      <c r="O259" s="49"/>
      <c r="P259" s="50"/>
      <c r="Q259" s="50"/>
      <c r="T259" s="51"/>
      <c r="U259" s="51"/>
    </row>
    <row r="260" spans="1:21">
      <c r="A260" s="94"/>
      <c r="B260" s="94"/>
      <c r="C260" s="94"/>
      <c r="D260" s="94"/>
      <c r="E260" s="94"/>
      <c r="F260" s="94"/>
      <c r="G260" s="95"/>
      <c r="H260" s="94"/>
      <c r="I260" s="94"/>
      <c r="J260" s="94"/>
      <c r="K260" s="96"/>
      <c r="L260" s="118"/>
      <c r="M260" s="48"/>
      <c r="N260" s="49"/>
      <c r="O260" s="49"/>
      <c r="P260" s="50"/>
      <c r="Q260" s="50"/>
      <c r="T260" s="51"/>
      <c r="U260" s="51"/>
    </row>
    <row r="261" spans="1:21">
      <c r="A261" s="94"/>
      <c r="B261" s="94"/>
      <c r="C261" s="94"/>
      <c r="D261" s="94"/>
      <c r="E261" s="94"/>
      <c r="F261" s="94"/>
      <c r="G261" s="95"/>
      <c r="H261" s="94"/>
      <c r="I261" s="94"/>
      <c r="J261" s="94"/>
      <c r="K261" s="96"/>
      <c r="L261" s="118"/>
      <c r="M261" s="48"/>
      <c r="N261" s="49"/>
      <c r="O261" s="49"/>
      <c r="P261" s="50"/>
      <c r="Q261" s="50"/>
      <c r="T261" s="51"/>
      <c r="U261" s="51"/>
    </row>
    <row r="262" spans="1:21">
      <c r="A262" s="94"/>
      <c r="B262" s="94"/>
      <c r="C262" s="94"/>
      <c r="D262" s="94"/>
      <c r="E262" s="94"/>
      <c r="F262" s="94"/>
      <c r="G262" s="95"/>
      <c r="H262" s="94"/>
      <c r="I262" s="94"/>
      <c r="J262" s="94"/>
      <c r="K262" s="96"/>
      <c r="L262" s="118"/>
      <c r="M262" s="48"/>
      <c r="N262" s="49"/>
      <c r="O262" s="49"/>
      <c r="P262" s="50"/>
      <c r="Q262" s="50"/>
      <c r="T262" s="51"/>
      <c r="U262" s="51"/>
    </row>
    <row r="263" spans="1:21">
      <c r="A263" s="94"/>
      <c r="B263" s="94"/>
      <c r="C263" s="94"/>
      <c r="D263" s="94"/>
      <c r="E263" s="94"/>
      <c r="F263" s="94"/>
      <c r="G263" s="95"/>
      <c r="H263" s="94"/>
      <c r="I263" s="94"/>
      <c r="J263" s="94"/>
      <c r="K263" s="96"/>
      <c r="L263" s="118"/>
      <c r="M263" s="48"/>
      <c r="N263" s="49"/>
      <c r="O263" s="49"/>
      <c r="P263" s="50"/>
      <c r="Q263" s="50"/>
      <c r="T263" s="51"/>
      <c r="U263" s="51"/>
    </row>
    <row r="264" spans="1:21">
      <c r="A264" s="94"/>
      <c r="B264" s="94"/>
      <c r="C264" s="94"/>
      <c r="D264" s="94"/>
      <c r="E264" s="94"/>
      <c r="F264" s="94"/>
      <c r="G264" s="95"/>
      <c r="H264" s="94"/>
      <c r="I264" s="94"/>
      <c r="J264" s="94"/>
      <c r="K264" s="96"/>
      <c r="L264" s="118"/>
      <c r="M264" s="48"/>
      <c r="N264" s="49"/>
      <c r="O264" s="49"/>
      <c r="P264" s="50"/>
      <c r="Q264" s="50"/>
      <c r="T264" s="51"/>
      <c r="U264" s="51"/>
    </row>
    <row r="265" spans="1:21">
      <c r="A265" s="94"/>
      <c r="B265" s="94"/>
      <c r="C265" s="94"/>
      <c r="D265" s="94"/>
      <c r="E265" s="94"/>
      <c r="F265" s="94"/>
      <c r="G265" s="95"/>
      <c r="H265" s="94"/>
      <c r="I265" s="94"/>
      <c r="J265" s="94"/>
      <c r="K265" s="96"/>
      <c r="L265" s="118"/>
      <c r="M265" s="48"/>
      <c r="N265" s="49"/>
      <c r="O265" s="49"/>
      <c r="P265" s="50"/>
      <c r="Q265" s="50"/>
      <c r="T265" s="51"/>
      <c r="U265" s="51"/>
    </row>
    <row r="266" spans="1:21">
      <c r="A266" s="94"/>
      <c r="B266" s="94"/>
      <c r="C266" s="94"/>
      <c r="D266" s="94"/>
      <c r="E266" s="94"/>
      <c r="F266" s="94"/>
      <c r="G266" s="95"/>
      <c r="H266" s="94"/>
      <c r="I266" s="94"/>
      <c r="J266" s="94"/>
      <c r="K266" s="96"/>
      <c r="L266" s="118"/>
      <c r="M266" s="48"/>
      <c r="N266" s="49"/>
      <c r="O266" s="49"/>
      <c r="P266" s="50"/>
      <c r="Q266" s="50"/>
      <c r="T266" s="51"/>
      <c r="U266" s="51"/>
    </row>
    <row r="267" spans="1:21">
      <c r="A267" s="94"/>
      <c r="B267" s="94"/>
      <c r="C267" s="94"/>
      <c r="D267" s="94"/>
      <c r="E267" s="94"/>
      <c r="F267" s="94"/>
      <c r="G267" s="95"/>
      <c r="H267" s="94"/>
      <c r="I267" s="94"/>
      <c r="J267" s="94"/>
      <c r="K267" s="96"/>
      <c r="L267" s="118"/>
      <c r="M267" s="48"/>
      <c r="N267" s="49"/>
      <c r="O267" s="49"/>
      <c r="P267" s="50"/>
      <c r="Q267" s="50"/>
      <c r="T267" s="51"/>
      <c r="U267" s="51"/>
    </row>
    <row r="268" spans="1:21">
      <c r="A268" s="94"/>
      <c r="B268" s="94"/>
      <c r="C268" s="94"/>
      <c r="D268" s="94"/>
      <c r="E268" s="94"/>
      <c r="F268" s="94"/>
      <c r="G268" s="95"/>
      <c r="H268" s="94"/>
      <c r="I268" s="94"/>
      <c r="J268" s="94"/>
      <c r="K268" s="96"/>
      <c r="L268" s="118"/>
      <c r="M268" s="48"/>
      <c r="N268" s="49"/>
      <c r="O268" s="49"/>
      <c r="P268" s="50"/>
      <c r="Q268" s="50"/>
      <c r="T268" s="51"/>
      <c r="U268" s="51"/>
    </row>
    <row r="269" spans="1:21">
      <c r="A269" s="94"/>
      <c r="B269" s="94"/>
      <c r="C269" s="94"/>
      <c r="D269" s="94"/>
      <c r="E269" s="94"/>
      <c r="F269" s="94"/>
      <c r="G269" s="95"/>
      <c r="H269" s="94"/>
      <c r="I269" s="94"/>
      <c r="J269" s="94"/>
      <c r="K269" s="96"/>
      <c r="L269" s="118"/>
      <c r="M269" s="48"/>
      <c r="N269" s="49"/>
      <c r="O269" s="49"/>
      <c r="P269" s="50"/>
      <c r="Q269" s="50"/>
      <c r="T269" s="51"/>
      <c r="U269" s="51"/>
    </row>
    <row r="270" spans="1:21">
      <c r="A270" s="94"/>
      <c r="B270" s="94"/>
      <c r="C270" s="94"/>
      <c r="D270" s="94"/>
      <c r="E270" s="94"/>
      <c r="F270" s="94"/>
      <c r="G270" s="95"/>
      <c r="H270" s="94"/>
      <c r="I270" s="94"/>
      <c r="J270" s="94"/>
      <c r="K270" s="96"/>
      <c r="L270" s="118"/>
      <c r="M270" s="48"/>
      <c r="N270" s="49"/>
      <c r="O270" s="49"/>
      <c r="P270" s="50"/>
      <c r="Q270" s="50"/>
      <c r="T270" s="51"/>
      <c r="U270" s="51"/>
    </row>
    <row r="271" spans="1:21">
      <c r="A271" s="94"/>
      <c r="B271" s="94"/>
      <c r="C271" s="94"/>
      <c r="D271" s="94"/>
      <c r="E271" s="94"/>
      <c r="F271" s="94"/>
      <c r="G271" s="95"/>
      <c r="H271" s="94"/>
      <c r="I271" s="94"/>
      <c r="J271" s="94"/>
      <c r="K271" s="96"/>
      <c r="L271" s="118"/>
      <c r="M271" s="48"/>
      <c r="N271" s="49"/>
      <c r="O271" s="49"/>
      <c r="P271" s="50"/>
      <c r="Q271" s="50"/>
      <c r="T271" s="51"/>
      <c r="U271" s="51"/>
    </row>
    <row r="272" spans="1:21">
      <c r="A272" s="94"/>
      <c r="B272" s="94"/>
      <c r="C272" s="94"/>
      <c r="D272" s="94"/>
      <c r="E272" s="94"/>
      <c r="F272" s="94"/>
      <c r="G272" s="95"/>
      <c r="H272" s="94"/>
      <c r="I272" s="94"/>
      <c r="J272" s="94"/>
      <c r="K272" s="96"/>
      <c r="L272" s="118"/>
      <c r="M272" s="48"/>
      <c r="N272" s="49"/>
      <c r="O272" s="49"/>
      <c r="P272" s="50"/>
      <c r="Q272" s="50"/>
      <c r="T272" s="51"/>
      <c r="U272" s="51"/>
    </row>
    <row r="273" spans="1:21">
      <c r="A273" s="94"/>
      <c r="B273" s="94"/>
      <c r="C273" s="94"/>
      <c r="D273" s="94"/>
      <c r="E273" s="94"/>
      <c r="F273" s="94"/>
      <c r="G273" s="95"/>
      <c r="H273" s="94"/>
      <c r="I273" s="94"/>
      <c r="J273" s="94"/>
      <c r="K273" s="96"/>
      <c r="L273" s="118"/>
      <c r="M273" s="48"/>
      <c r="N273" s="49"/>
      <c r="O273" s="49"/>
      <c r="P273" s="50"/>
      <c r="Q273" s="50"/>
      <c r="T273" s="51"/>
      <c r="U273" s="51"/>
    </row>
    <row r="274" spans="1:21">
      <c r="A274" s="94"/>
      <c r="B274" s="94"/>
      <c r="C274" s="94"/>
      <c r="D274" s="94"/>
      <c r="E274" s="94"/>
      <c r="F274" s="94"/>
      <c r="G274" s="95"/>
      <c r="H274" s="94"/>
      <c r="I274" s="94"/>
      <c r="J274" s="94"/>
      <c r="K274" s="96"/>
      <c r="L274" s="118"/>
      <c r="M274" s="48"/>
      <c r="N274" s="49"/>
      <c r="O274" s="49"/>
      <c r="P274" s="50"/>
      <c r="Q274" s="50"/>
      <c r="T274" s="51"/>
      <c r="U274" s="51"/>
    </row>
    <row r="275" spans="1:21">
      <c r="A275" s="94"/>
      <c r="B275" s="94"/>
      <c r="C275" s="94"/>
      <c r="D275" s="94"/>
      <c r="E275" s="94"/>
      <c r="F275" s="94"/>
      <c r="G275" s="95"/>
      <c r="H275" s="94"/>
      <c r="I275" s="94"/>
      <c r="J275" s="94"/>
      <c r="K275" s="96"/>
      <c r="L275" s="118"/>
      <c r="M275" s="48"/>
      <c r="N275" s="49"/>
      <c r="O275" s="49"/>
      <c r="P275" s="50"/>
      <c r="Q275" s="50"/>
      <c r="T275" s="51"/>
      <c r="U275" s="51"/>
    </row>
    <row r="276" spans="1:21">
      <c r="A276" s="94"/>
      <c r="B276" s="94"/>
      <c r="C276" s="94"/>
      <c r="D276" s="94"/>
      <c r="E276" s="94"/>
      <c r="F276" s="94"/>
      <c r="G276" s="95"/>
      <c r="H276" s="94"/>
      <c r="I276" s="94"/>
      <c r="J276" s="94"/>
      <c r="K276" s="96"/>
      <c r="L276" s="118"/>
      <c r="M276" s="48"/>
      <c r="N276" s="49"/>
      <c r="O276" s="49"/>
      <c r="P276" s="50"/>
      <c r="Q276" s="50"/>
      <c r="T276" s="51"/>
      <c r="U276" s="51"/>
    </row>
    <row r="277" spans="1:21">
      <c r="A277" s="94"/>
      <c r="B277" s="94"/>
      <c r="C277" s="94"/>
      <c r="D277" s="94"/>
      <c r="E277" s="94"/>
      <c r="F277" s="94"/>
      <c r="G277" s="95"/>
      <c r="H277" s="94"/>
      <c r="I277" s="94"/>
      <c r="J277" s="94"/>
      <c r="K277" s="96"/>
      <c r="L277" s="118"/>
      <c r="M277" s="48"/>
      <c r="N277" s="49"/>
      <c r="O277" s="49"/>
      <c r="P277" s="50"/>
      <c r="Q277" s="50"/>
      <c r="T277" s="51"/>
      <c r="U277" s="51"/>
    </row>
    <row r="278" spans="1:21">
      <c r="A278" s="94"/>
      <c r="B278" s="94"/>
      <c r="C278" s="94"/>
      <c r="D278" s="94"/>
      <c r="E278" s="94"/>
      <c r="F278" s="94"/>
      <c r="G278" s="95"/>
      <c r="H278" s="94"/>
      <c r="I278" s="94"/>
      <c r="J278" s="94"/>
      <c r="K278" s="96"/>
      <c r="L278" s="118"/>
      <c r="M278" s="48"/>
      <c r="N278" s="49"/>
      <c r="O278" s="49"/>
      <c r="P278" s="50"/>
      <c r="Q278" s="50"/>
      <c r="T278" s="51"/>
      <c r="U278" s="51"/>
    </row>
    <row r="279" spans="1:21">
      <c r="A279" s="94"/>
      <c r="B279" s="94"/>
      <c r="C279" s="94"/>
      <c r="D279" s="94"/>
      <c r="E279" s="94"/>
      <c r="F279" s="94"/>
      <c r="G279" s="95"/>
      <c r="H279" s="94"/>
      <c r="I279" s="94"/>
      <c r="J279" s="94"/>
      <c r="K279" s="96"/>
      <c r="L279" s="118"/>
      <c r="M279" s="48"/>
      <c r="N279" s="49"/>
      <c r="O279" s="49"/>
      <c r="P279" s="50"/>
      <c r="Q279" s="50"/>
      <c r="T279" s="51"/>
      <c r="U279" s="51"/>
    </row>
    <row r="280" spans="1:21">
      <c r="A280" s="94"/>
      <c r="B280" s="94"/>
      <c r="C280" s="94"/>
      <c r="D280" s="94"/>
      <c r="E280" s="94"/>
      <c r="F280" s="94"/>
      <c r="G280" s="95"/>
      <c r="H280" s="94"/>
      <c r="I280" s="94"/>
      <c r="J280" s="94"/>
      <c r="K280" s="96"/>
      <c r="L280" s="118"/>
      <c r="M280" s="48"/>
      <c r="N280" s="49"/>
      <c r="O280" s="49"/>
      <c r="P280" s="50"/>
      <c r="Q280" s="50"/>
      <c r="T280" s="51"/>
      <c r="U280" s="51"/>
    </row>
    <row r="281" spans="1:21">
      <c r="A281" s="94"/>
      <c r="B281" s="94"/>
      <c r="C281" s="94"/>
      <c r="D281" s="94"/>
      <c r="E281" s="94"/>
      <c r="F281" s="94"/>
      <c r="G281" s="95"/>
      <c r="H281" s="94"/>
      <c r="I281" s="94"/>
      <c r="J281" s="94"/>
      <c r="K281" s="96"/>
      <c r="L281" s="118"/>
      <c r="M281" s="48"/>
      <c r="N281" s="49"/>
      <c r="O281" s="49"/>
      <c r="P281" s="50"/>
      <c r="Q281" s="50"/>
      <c r="T281" s="51"/>
      <c r="U281" s="51"/>
    </row>
    <row r="282" spans="1:21">
      <c r="A282" s="94"/>
      <c r="B282" s="94"/>
      <c r="C282" s="94"/>
      <c r="D282" s="94"/>
      <c r="E282" s="94"/>
      <c r="F282" s="94"/>
      <c r="G282" s="95"/>
      <c r="H282" s="94"/>
      <c r="I282" s="94"/>
      <c r="J282" s="94"/>
      <c r="K282" s="96"/>
      <c r="L282" s="118"/>
      <c r="M282" s="48"/>
      <c r="N282" s="49"/>
      <c r="O282" s="49"/>
      <c r="P282" s="50"/>
      <c r="Q282" s="50"/>
      <c r="T282" s="51"/>
      <c r="U282" s="51"/>
    </row>
    <row r="283" spans="1:21">
      <c r="A283" s="94"/>
      <c r="B283" s="94"/>
      <c r="C283" s="94"/>
      <c r="D283" s="94"/>
      <c r="E283" s="94"/>
      <c r="F283" s="94"/>
      <c r="G283" s="95"/>
      <c r="H283" s="94"/>
      <c r="I283" s="94"/>
      <c r="J283" s="94"/>
      <c r="K283" s="96"/>
      <c r="L283" s="118"/>
      <c r="M283" s="48"/>
      <c r="N283" s="49"/>
      <c r="O283" s="49"/>
      <c r="P283" s="50"/>
      <c r="Q283" s="50"/>
      <c r="T283" s="51"/>
      <c r="U283" s="51"/>
    </row>
    <row r="284" spans="1:21">
      <c r="A284" s="94"/>
      <c r="B284" s="94"/>
      <c r="C284" s="94"/>
      <c r="D284" s="94"/>
      <c r="E284" s="94"/>
      <c r="F284" s="94"/>
      <c r="G284" s="95"/>
      <c r="H284" s="94"/>
      <c r="I284" s="94"/>
      <c r="J284" s="94"/>
      <c r="K284" s="96"/>
      <c r="L284" s="118"/>
      <c r="M284" s="48"/>
      <c r="N284" s="49"/>
      <c r="O284" s="49"/>
      <c r="P284" s="50"/>
      <c r="Q284" s="50"/>
      <c r="T284" s="51"/>
      <c r="U284" s="51"/>
    </row>
    <row r="285" spans="1:21">
      <c r="A285" s="94"/>
      <c r="B285" s="94"/>
      <c r="C285" s="94"/>
      <c r="D285" s="94"/>
      <c r="E285" s="94"/>
      <c r="F285" s="94"/>
      <c r="G285" s="95"/>
      <c r="H285" s="94"/>
      <c r="I285" s="94"/>
      <c r="J285" s="94"/>
      <c r="K285" s="96"/>
      <c r="L285" s="118"/>
      <c r="M285" s="48"/>
      <c r="N285" s="49"/>
      <c r="O285" s="49"/>
      <c r="P285" s="50"/>
      <c r="Q285" s="50"/>
      <c r="T285" s="51"/>
      <c r="U285" s="51"/>
    </row>
    <row r="286" spans="1:21">
      <c r="A286" s="94"/>
      <c r="B286" s="94"/>
      <c r="C286" s="94"/>
      <c r="D286" s="94"/>
      <c r="E286" s="94"/>
      <c r="F286" s="94"/>
      <c r="G286" s="95"/>
      <c r="H286" s="94"/>
      <c r="I286" s="94"/>
      <c r="J286" s="94"/>
      <c r="K286" s="96"/>
      <c r="L286" s="118"/>
      <c r="M286" s="48"/>
      <c r="N286" s="49"/>
      <c r="O286" s="49"/>
      <c r="P286" s="50"/>
      <c r="Q286" s="50"/>
      <c r="T286" s="51"/>
      <c r="U286" s="51"/>
    </row>
    <row r="287" spans="1:21">
      <c r="A287" s="94"/>
      <c r="B287" s="94"/>
      <c r="C287" s="94"/>
      <c r="D287" s="94"/>
      <c r="E287" s="94"/>
      <c r="F287" s="94"/>
      <c r="G287" s="95"/>
      <c r="H287" s="94"/>
      <c r="I287" s="94"/>
      <c r="J287" s="94"/>
      <c r="K287" s="96"/>
      <c r="L287" s="118"/>
      <c r="M287" s="48"/>
      <c r="N287" s="49"/>
      <c r="O287" s="49"/>
      <c r="P287" s="50"/>
      <c r="Q287" s="50"/>
      <c r="T287" s="51"/>
      <c r="U287" s="51"/>
    </row>
    <row r="288" spans="1:21">
      <c r="A288" s="94"/>
      <c r="B288" s="94"/>
      <c r="C288" s="94"/>
      <c r="D288" s="94"/>
      <c r="E288" s="94"/>
      <c r="F288" s="94"/>
      <c r="G288" s="95"/>
      <c r="H288" s="94"/>
      <c r="I288" s="94"/>
      <c r="J288" s="94"/>
      <c r="K288" s="96"/>
      <c r="L288" s="118"/>
      <c r="M288" s="48"/>
      <c r="N288" s="49"/>
      <c r="O288" s="49"/>
      <c r="P288" s="50"/>
      <c r="Q288" s="50"/>
      <c r="T288" s="51"/>
      <c r="U288" s="51"/>
    </row>
    <row r="289" spans="1:21">
      <c r="A289" s="94"/>
      <c r="B289" s="94"/>
      <c r="C289" s="94"/>
      <c r="D289" s="94"/>
      <c r="E289" s="94"/>
      <c r="F289" s="94"/>
      <c r="G289" s="95"/>
      <c r="H289" s="94"/>
      <c r="I289" s="94"/>
      <c r="J289" s="94"/>
      <c r="K289" s="96"/>
      <c r="L289" s="118"/>
      <c r="M289" s="48"/>
      <c r="N289" s="49"/>
      <c r="O289" s="49"/>
      <c r="P289" s="50"/>
      <c r="Q289" s="50"/>
      <c r="T289" s="51"/>
      <c r="U289" s="51"/>
    </row>
    <row r="290" spans="1:21">
      <c r="A290" s="94"/>
      <c r="B290" s="94"/>
      <c r="C290" s="94"/>
      <c r="D290" s="94"/>
      <c r="E290" s="94"/>
      <c r="F290" s="94"/>
      <c r="G290" s="95"/>
      <c r="H290" s="94"/>
      <c r="I290" s="94"/>
      <c r="J290" s="94"/>
      <c r="K290" s="96"/>
      <c r="L290" s="118"/>
      <c r="M290" s="48"/>
      <c r="N290" s="49"/>
      <c r="O290" s="49"/>
      <c r="P290" s="50"/>
      <c r="Q290" s="50"/>
      <c r="T290" s="51"/>
      <c r="U290" s="51"/>
    </row>
    <row r="291" spans="1:21">
      <c r="A291" s="94"/>
      <c r="B291" s="94"/>
      <c r="C291" s="94"/>
      <c r="D291" s="94"/>
      <c r="E291" s="94"/>
      <c r="F291" s="94"/>
      <c r="G291" s="95"/>
      <c r="H291" s="94"/>
      <c r="I291" s="94"/>
      <c r="J291" s="94"/>
      <c r="K291" s="96"/>
      <c r="L291" s="118"/>
      <c r="M291" s="48"/>
      <c r="N291" s="49"/>
      <c r="O291" s="49"/>
      <c r="P291" s="50"/>
      <c r="Q291" s="50"/>
      <c r="T291" s="51"/>
      <c r="U291" s="51"/>
    </row>
    <row r="292" spans="1:21" s="126" customFormat="1">
      <c r="A292" s="114"/>
      <c r="B292" s="114"/>
      <c r="C292" s="114"/>
      <c r="D292" s="114"/>
      <c r="E292" s="114"/>
      <c r="F292" s="114"/>
      <c r="G292" s="113"/>
      <c r="H292" s="114"/>
      <c r="I292" s="114"/>
      <c r="J292" s="114"/>
      <c r="K292" s="115"/>
      <c r="L292" s="118"/>
      <c r="M292" s="48"/>
      <c r="N292" s="49"/>
      <c r="O292" s="49"/>
      <c r="P292" s="50"/>
      <c r="Q292" s="50"/>
      <c r="R292" s="11"/>
      <c r="T292" s="127"/>
      <c r="U292" s="127"/>
    </row>
    <row r="293" spans="1:21">
      <c r="A293" s="94"/>
      <c r="B293" s="94"/>
      <c r="C293" s="94"/>
      <c r="D293" s="94"/>
      <c r="E293" s="94"/>
      <c r="F293" s="94"/>
      <c r="G293" s="95"/>
      <c r="H293" s="94"/>
      <c r="I293" s="94"/>
      <c r="J293" s="94"/>
      <c r="K293" s="96"/>
      <c r="L293" s="118"/>
      <c r="M293" s="48"/>
      <c r="N293" s="49"/>
      <c r="O293" s="49"/>
      <c r="P293" s="50"/>
      <c r="Q293" s="50"/>
      <c r="T293" s="51"/>
      <c r="U293" s="51"/>
    </row>
    <row r="294" spans="1:21">
      <c r="A294" s="94"/>
      <c r="B294" s="94"/>
      <c r="C294" s="94"/>
      <c r="D294" s="94"/>
      <c r="E294" s="94"/>
      <c r="F294" s="94"/>
      <c r="G294" s="95"/>
      <c r="H294" s="94"/>
      <c r="I294" s="94"/>
      <c r="J294" s="94"/>
      <c r="K294" s="96"/>
      <c r="L294" s="118"/>
      <c r="M294" s="48"/>
      <c r="N294" s="49"/>
      <c r="O294" s="49"/>
      <c r="P294" s="50"/>
      <c r="Q294" s="50"/>
      <c r="T294" s="51"/>
      <c r="U294" s="51"/>
    </row>
    <row r="295" spans="1:21">
      <c r="A295" s="94"/>
      <c r="B295" s="94"/>
      <c r="C295" s="94"/>
      <c r="D295" s="94"/>
      <c r="E295" s="94"/>
      <c r="F295" s="94"/>
      <c r="G295" s="95"/>
      <c r="H295" s="94"/>
      <c r="I295" s="94"/>
      <c r="J295" s="94"/>
      <c r="K295" s="96"/>
      <c r="L295" s="118"/>
      <c r="M295" s="48"/>
      <c r="N295" s="49"/>
      <c r="O295" s="49"/>
      <c r="P295" s="50"/>
      <c r="Q295" s="50"/>
      <c r="T295" s="51"/>
      <c r="U295" s="51"/>
    </row>
    <row r="296" spans="1:21">
      <c r="A296" s="94"/>
      <c r="B296" s="94"/>
      <c r="C296" s="94"/>
      <c r="D296" s="94"/>
      <c r="E296" s="94"/>
      <c r="F296" s="94"/>
      <c r="G296" s="95"/>
      <c r="H296" s="94"/>
      <c r="I296" s="94"/>
      <c r="J296" s="94"/>
      <c r="K296" s="96"/>
      <c r="L296" s="118"/>
      <c r="M296" s="48"/>
      <c r="N296" s="49"/>
      <c r="O296" s="49"/>
      <c r="P296" s="50"/>
      <c r="Q296" s="50"/>
      <c r="T296" s="51"/>
      <c r="U296" s="51"/>
    </row>
    <row r="297" spans="1:21">
      <c r="A297" s="94"/>
      <c r="B297" s="94"/>
      <c r="C297" s="94"/>
      <c r="D297" s="94"/>
      <c r="E297" s="94"/>
      <c r="F297" s="94"/>
      <c r="G297" s="95"/>
      <c r="H297" s="94"/>
      <c r="I297" s="94"/>
      <c r="J297" s="94"/>
      <c r="K297" s="96"/>
      <c r="L297" s="118"/>
      <c r="M297" s="48"/>
      <c r="N297" s="49"/>
      <c r="O297" s="49"/>
      <c r="P297" s="50"/>
      <c r="Q297" s="50"/>
      <c r="T297" s="51"/>
      <c r="U297" s="51"/>
    </row>
    <row r="298" spans="1:21">
      <c r="A298" s="94"/>
      <c r="B298" s="94"/>
      <c r="C298" s="94"/>
      <c r="D298" s="94"/>
      <c r="E298" s="94"/>
      <c r="F298" s="94"/>
      <c r="G298" s="95"/>
      <c r="H298" s="94"/>
      <c r="I298" s="94"/>
      <c r="J298" s="94"/>
      <c r="K298" s="96"/>
      <c r="L298" s="118"/>
      <c r="M298" s="48"/>
      <c r="N298" s="49"/>
      <c r="O298" s="49"/>
      <c r="P298" s="50"/>
      <c r="Q298" s="50"/>
      <c r="T298" s="51"/>
      <c r="U298" s="51"/>
    </row>
    <row r="299" spans="1:21">
      <c r="A299" s="110"/>
      <c r="B299" s="110"/>
      <c r="C299" s="110"/>
      <c r="D299" s="110"/>
      <c r="E299" s="94"/>
      <c r="F299" s="94"/>
      <c r="G299" s="95"/>
      <c r="H299" s="94"/>
      <c r="I299" s="94"/>
      <c r="J299" s="94"/>
      <c r="K299" s="96"/>
      <c r="L299" s="118"/>
      <c r="M299" s="48"/>
      <c r="N299" s="49"/>
      <c r="O299" s="49"/>
      <c r="P299" s="63"/>
      <c r="Q299" s="50"/>
      <c r="T299" s="51"/>
      <c r="U299" s="51"/>
    </row>
    <row r="300" spans="1:21">
      <c r="A300" s="111"/>
      <c r="B300" s="111"/>
      <c r="C300" s="111"/>
      <c r="D300" s="111"/>
      <c r="E300" s="112"/>
      <c r="F300" s="112"/>
      <c r="G300" s="113"/>
      <c r="H300" s="114"/>
      <c r="I300" s="114"/>
      <c r="J300" s="114"/>
      <c r="K300" s="115"/>
      <c r="L300" s="132"/>
      <c r="M300" s="62"/>
      <c r="N300" s="49"/>
      <c r="O300" s="91"/>
      <c r="P300" s="50"/>
      <c r="Q300" s="50"/>
      <c r="T300" s="51"/>
      <c r="U300" s="51"/>
    </row>
    <row r="301" spans="1:21" s="126" customFormat="1">
      <c r="A301" s="114"/>
      <c r="B301" s="114"/>
      <c r="C301" s="114"/>
      <c r="D301" s="114"/>
      <c r="E301" s="114"/>
      <c r="F301" s="114"/>
      <c r="G301" s="113"/>
      <c r="H301" s="114"/>
      <c r="I301" s="114"/>
      <c r="J301" s="114"/>
      <c r="K301" s="115"/>
      <c r="L301" s="121"/>
      <c r="M301" s="62"/>
      <c r="N301" s="49"/>
      <c r="O301" s="49"/>
      <c r="P301" s="50"/>
      <c r="Q301" s="50"/>
      <c r="R301" s="11"/>
      <c r="T301" s="127"/>
      <c r="U301" s="127"/>
    </row>
    <row r="302" spans="1:21">
      <c r="A302" s="94"/>
      <c r="B302" s="94"/>
      <c r="C302" s="94"/>
      <c r="D302" s="94"/>
      <c r="E302" s="94"/>
      <c r="F302" s="94"/>
      <c r="G302" s="95"/>
      <c r="H302" s="94"/>
      <c r="I302" s="94"/>
      <c r="J302" s="94"/>
      <c r="K302" s="96"/>
      <c r="L302" s="121"/>
      <c r="M302" s="48"/>
      <c r="N302" s="49"/>
      <c r="O302" s="49"/>
      <c r="P302" s="50"/>
      <c r="Q302" s="50"/>
      <c r="T302" s="51"/>
      <c r="U302" s="51"/>
    </row>
    <row r="303" spans="1:21" s="126" customFormat="1">
      <c r="A303" s="114"/>
      <c r="B303" s="114"/>
      <c r="C303" s="114"/>
      <c r="D303" s="114"/>
      <c r="E303" s="114"/>
      <c r="F303" s="114"/>
      <c r="G303" s="113"/>
      <c r="H303" s="114"/>
      <c r="I303" s="114"/>
      <c r="J303" s="114"/>
      <c r="K303" s="115"/>
      <c r="L303" s="121"/>
      <c r="M303" s="48"/>
      <c r="N303" s="49"/>
      <c r="O303" s="49"/>
      <c r="P303" s="50"/>
      <c r="Q303" s="50"/>
      <c r="R303" s="11"/>
      <c r="T303" s="127"/>
      <c r="U303" s="127"/>
    </row>
    <row r="304" spans="1:21">
      <c r="A304" s="94"/>
      <c r="B304" s="94"/>
      <c r="C304" s="94"/>
      <c r="D304" s="94"/>
      <c r="E304" s="94"/>
      <c r="F304" s="94"/>
      <c r="G304" s="95"/>
      <c r="H304" s="94"/>
      <c r="I304" s="94"/>
      <c r="J304" s="94"/>
      <c r="K304" s="96"/>
      <c r="L304" s="121"/>
      <c r="M304" s="48"/>
      <c r="N304" s="49"/>
      <c r="O304" s="49"/>
      <c r="P304" s="50"/>
      <c r="Q304" s="50"/>
      <c r="T304" s="51"/>
      <c r="U304" s="51"/>
    </row>
    <row r="305" spans="1:21">
      <c r="A305" s="94"/>
      <c r="B305" s="94"/>
      <c r="C305" s="94"/>
      <c r="D305" s="94"/>
      <c r="E305" s="94"/>
      <c r="F305" s="94"/>
      <c r="G305" s="95"/>
      <c r="H305" s="94"/>
      <c r="I305" s="94"/>
      <c r="J305" s="94"/>
      <c r="K305" s="96"/>
      <c r="L305" s="121"/>
      <c r="M305" s="48"/>
      <c r="N305" s="49"/>
      <c r="O305" s="49"/>
      <c r="P305" s="50"/>
      <c r="Q305" s="50"/>
      <c r="T305" s="51"/>
      <c r="U305" s="51"/>
    </row>
    <row r="306" spans="1:21">
      <c r="A306" s="94"/>
      <c r="B306" s="94"/>
      <c r="C306" s="94"/>
      <c r="D306" s="94"/>
      <c r="E306" s="94"/>
      <c r="F306" s="94"/>
      <c r="G306" s="95"/>
      <c r="H306" s="94"/>
      <c r="I306" s="94"/>
      <c r="J306" s="94"/>
      <c r="K306" s="96"/>
      <c r="L306" s="121"/>
      <c r="M306" s="48"/>
      <c r="N306" s="49"/>
      <c r="O306" s="49"/>
      <c r="P306" s="50"/>
      <c r="Q306" s="50"/>
      <c r="T306" s="51"/>
      <c r="U306" s="51"/>
    </row>
    <row r="307" spans="1:21">
      <c r="A307" s="94"/>
      <c r="B307" s="94"/>
      <c r="C307" s="94"/>
      <c r="D307" s="94"/>
      <c r="E307" s="94"/>
      <c r="F307" s="94"/>
      <c r="G307" s="95"/>
      <c r="H307" s="94"/>
      <c r="I307" s="94"/>
      <c r="J307" s="94"/>
      <c r="K307" s="96"/>
      <c r="L307" s="121"/>
      <c r="M307" s="48"/>
      <c r="N307" s="49"/>
      <c r="O307" s="49"/>
      <c r="P307" s="50"/>
      <c r="Q307" s="50"/>
      <c r="T307" s="51"/>
      <c r="U307" s="51"/>
    </row>
    <row r="308" spans="1:21">
      <c r="A308" s="94"/>
      <c r="B308" s="94"/>
      <c r="C308" s="94"/>
      <c r="D308" s="94"/>
      <c r="E308" s="94"/>
      <c r="F308" s="94"/>
      <c r="G308" s="95"/>
      <c r="H308" s="94"/>
      <c r="I308" s="94"/>
      <c r="J308" s="94"/>
      <c r="K308" s="96"/>
      <c r="L308" s="121"/>
      <c r="M308" s="48"/>
      <c r="N308" s="49"/>
      <c r="O308" s="49"/>
      <c r="P308" s="50"/>
      <c r="Q308" s="50"/>
      <c r="T308" s="51"/>
      <c r="U308" s="51"/>
    </row>
    <row r="309" spans="1:21">
      <c r="A309" s="94"/>
      <c r="B309" s="94"/>
      <c r="C309" s="94"/>
      <c r="D309" s="94"/>
      <c r="E309" s="94"/>
      <c r="F309" s="94"/>
      <c r="G309" s="95"/>
      <c r="H309" s="94"/>
      <c r="I309" s="94"/>
      <c r="J309" s="94"/>
      <c r="K309" s="96"/>
      <c r="L309" s="121"/>
      <c r="M309" s="48"/>
      <c r="N309" s="49"/>
      <c r="O309" s="49"/>
      <c r="P309" s="50"/>
      <c r="Q309" s="50"/>
      <c r="T309" s="51"/>
      <c r="U309" s="51"/>
    </row>
    <row r="310" spans="1:21">
      <c r="A310" s="94"/>
      <c r="B310" s="94"/>
      <c r="C310" s="94"/>
      <c r="D310" s="94"/>
      <c r="E310" s="94"/>
      <c r="F310" s="94"/>
      <c r="G310" s="95"/>
      <c r="H310" s="94"/>
      <c r="I310" s="94"/>
      <c r="J310" s="94"/>
      <c r="K310" s="96"/>
      <c r="L310" s="121"/>
      <c r="M310" s="48"/>
      <c r="N310" s="49"/>
      <c r="O310" s="49"/>
      <c r="P310" s="50"/>
      <c r="Q310" s="50"/>
      <c r="T310" s="51"/>
      <c r="U310" s="51"/>
    </row>
    <row r="311" spans="1:21">
      <c r="A311" s="94"/>
      <c r="B311" s="94"/>
      <c r="C311" s="94"/>
      <c r="D311" s="94"/>
      <c r="E311" s="94"/>
      <c r="F311" s="94"/>
      <c r="G311" s="95"/>
      <c r="H311" s="94"/>
      <c r="I311" s="94"/>
      <c r="J311" s="94"/>
      <c r="K311" s="96"/>
      <c r="L311" s="121"/>
      <c r="M311" s="48"/>
      <c r="N311" s="49"/>
      <c r="O311" s="49"/>
      <c r="P311" s="50"/>
      <c r="Q311" s="50"/>
      <c r="T311" s="51"/>
      <c r="U311" s="51"/>
    </row>
    <row r="312" spans="1:21">
      <c r="A312" s="94"/>
      <c r="B312" s="94"/>
      <c r="C312" s="94"/>
      <c r="D312" s="94"/>
      <c r="E312" s="94"/>
      <c r="F312" s="94"/>
      <c r="G312" s="95"/>
      <c r="H312" s="94"/>
      <c r="I312" s="94"/>
      <c r="J312" s="94"/>
      <c r="K312" s="96"/>
      <c r="L312" s="121"/>
      <c r="M312" s="48"/>
      <c r="N312" s="49"/>
      <c r="O312" s="49"/>
      <c r="P312" s="50"/>
      <c r="Q312" s="50"/>
      <c r="T312" s="51"/>
      <c r="U312" s="51"/>
    </row>
    <row r="313" spans="1:21">
      <c r="A313" s="94"/>
      <c r="B313" s="94"/>
      <c r="C313" s="94"/>
      <c r="D313" s="94"/>
      <c r="E313" s="94"/>
      <c r="F313" s="94"/>
      <c r="G313" s="95"/>
      <c r="H313" s="94"/>
      <c r="I313" s="94"/>
      <c r="J313" s="94"/>
      <c r="K313" s="96"/>
      <c r="L313" s="121"/>
      <c r="M313" s="48"/>
      <c r="N313" s="49"/>
      <c r="O313" s="49"/>
      <c r="P313" s="50"/>
      <c r="Q313" s="50"/>
      <c r="T313" s="51"/>
      <c r="U313" s="51"/>
    </row>
    <row r="314" spans="1:21">
      <c r="A314" s="94"/>
      <c r="B314" s="94"/>
      <c r="C314" s="94"/>
      <c r="D314" s="94"/>
      <c r="E314" s="94"/>
      <c r="F314" s="94"/>
      <c r="G314" s="95"/>
      <c r="H314" s="94"/>
      <c r="I314" s="94"/>
      <c r="J314" s="94"/>
      <c r="K314" s="96"/>
      <c r="L314" s="121"/>
      <c r="M314" s="48"/>
      <c r="N314" s="49"/>
      <c r="O314" s="49"/>
      <c r="P314" s="50"/>
      <c r="Q314" s="50"/>
      <c r="T314" s="51"/>
      <c r="U314" s="51"/>
    </row>
    <row r="315" spans="1:21">
      <c r="A315" s="94"/>
      <c r="B315" s="94"/>
      <c r="C315" s="94"/>
      <c r="D315" s="94"/>
      <c r="E315" s="94"/>
      <c r="F315" s="94"/>
      <c r="G315" s="95"/>
      <c r="H315" s="94"/>
      <c r="I315" s="94"/>
      <c r="J315" s="94"/>
      <c r="K315" s="96"/>
      <c r="L315" s="121"/>
      <c r="M315" s="48"/>
      <c r="N315" s="49"/>
      <c r="O315" s="49"/>
      <c r="P315" s="50"/>
      <c r="Q315" s="50"/>
      <c r="T315" s="51"/>
      <c r="U315" s="51"/>
    </row>
    <row r="316" spans="1:21">
      <c r="A316" s="94"/>
      <c r="B316" s="94"/>
      <c r="C316" s="94"/>
      <c r="D316" s="94"/>
      <c r="E316" s="94"/>
      <c r="F316" s="94"/>
      <c r="G316" s="95"/>
      <c r="H316" s="94"/>
      <c r="I316" s="94"/>
      <c r="J316" s="94"/>
      <c r="K316" s="96"/>
      <c r="L316" s="121"/>
      <c r="M316" s="48"/>
      <c r="N316" s="49"/>
      <c r="O316" s="49"/>
      <c r="P316" s="50"/>
      <c r="Q316" s="50"/>
      <c r="T316" s="51"/>
      <c r="U316" s="51"/>
    </row>
    <row r="317" spans="1:21">
      <c r="A317" s="94"/>
      <c r="B317" s="94"/>
      <c r="C317" s="94"/>
      <c r="D317" s="94"/>
      <c r="E317" s="94"/>
      <c r="F317" s="94"/>
      <c r="G317" s="95"/>
      <c r="H317" s="94"/>
      <c r="I317" s="94"/>
      <c r="J317" s="94"/>
      <c r="K317" s="96"/>
      <c r="L317" s="121"/>
      <c r="M317" s="48"/>
      <c r="N317" s="49"/>
      <c r="O317" s="49"/>
      <c r="P317" s="50"/>
      <c r="Q317" s="50"/>
      <c r="T317" s="51"/>
      <c r="U317" s="51"/>
    </row>
    <row r="318" spans="1:21">
      <c r="A318" s="94"/>
      <c r="B318" s="94"/>
      <c r="C318" s="94"/>
      <c r="D318" s="94"/>
      <c r="E318" s="94"/>
      <c r="F318" s="94"/>
      <c r="G318" s="95"/>
      <c r="H318" s="94"/>
      <c r="I318" s="94"/>
      <c r="J318" s="94"/>
      <c r="K318" s="96"/>
      <c r="L318" s="121"/>
      <c r="M318" s="48"/>
      <c r="N318" s="49"/>
      <c r="O318" s="49"/>
      <c r="P318" s="50"/>
      <c r="Q318" s="50"/>
      <c r="T318" s="51"/>
      <c r="U318" s="51"/>
    </row>
    <row r="319" spans="1:21">
      <c r="A319" s="94"/>
      <c r="B319" s="94"/>
      <c r="C319" s="94"/>
      <c r="D319" s="94"/>
      <c r="E319" s="94"/>
      <c r="F319" s="94"/>
      <c r="G319" s="95"/>
      <c r="H319" s="94"/>
      <c r="I319" s="94"/>
      <c r="J319" s="94"/>
      <c r="K319" s="96"/>
      <c r="L319" s="121"/>
      <c r="M319" s="48"/>
      <c r="N319" s="49"/>
      <c r="O319" s="49"/>
      <c r="P319" s="50"/>
      <c r="Q319" s="50"/>
      <c r="T319" s="51"/>
      <c r="U319" s="51"/>
    </row>
    <row r="320" spans="1:21">
      <c r="A320" s="94"/>
      <c r="B320" s="94"/>
      <c r="C320" s="94"/>
      <c r="D320" s="94"/>
      <c r="E320" s="94"/>
      <c r="F320" s="94"/>
      <c r="G320" s="95"/>
      <c r="H320" s="94"/>
      <c r="I320" s="94"/>
      <c r="J320" s="94"/>
      <c r="K320" s="96"/>
      <c r="L320" s="121"/>
      <c r="M320" s="48"/>
      <c r="N320" s="49"/>
      <c r="O320" s="49"/>
      <c r="P320" s="50"/>
      <c r="Q320" s="50"/>
      <c r="T320" s="51"/>
      <c r="U320" s="51"/>
    </row>
    <row r="321" spans="1:21">
      <c r="A321" s="94"/>
      <c r="B321" s="94"/>
      <c r="C321" s="94"/>
      <c r="D321" s="94"/>
      <c r="E321" s="94"/>
      <c r="F321" s="94"/>
      <c r="G321" s="95"/>
      <c r="H321" s="94"/>
      <c r="I321" s="94"/>
      <c r="J321" s="94"/>
      <c r="K321" s="96"/>
      <c r="L321" s="121"/>
      <c r="M321" s="48"/>
      <c r="N321" s="49"/>
      <c r="O321" s="49"/>
      <c r="P321" s="50"/>
      <c r="Q321" s="50"/>
      <c r="T321" s="51"/>
      <c r="U321" s="51"/>
    </row>
    <row r="322" spans="1:21">
      <c r="A322" s="94"/>
      <c r="B322" s="94"/>
      <c r="C322" s="94"/>
      <c r="D322" s="94"/>
      <c r="E322" s="94"/>
      <c r="F322" s="94"/>
      <c r="G322" s="95"/>
      <c r="H322" s="94"/>
      <c r="I322" s="94"/>
      <c r="J322" s="94"/>
      <c r="K322" s="96"/>
      <c r="L322" s="121"/>
      <c r="M322" s="48"/>
      <c r="N322" s="49"/>
      <c r="O322" s="49"/>
      <c r="P322" s="50"/>
      <c r="Q322" s="50"/>
      <c r="T322" s="51"/>
      <c r="U322" s="51"/>
    </row>
    <row r="323" spans="1:21">
      <c r="A323" s="94"/>
      <c r="B323" s="94"/>
      <c r="C323" s="94"/>
      <c r="D323" s="94"/>
      <c r="E323" s="94"/>
      <c r="F323" s="94"/>
      <c r="G323" s="95"/>
      <c r="H323" s="94"/>
      <c r="I323" s="94"/>
      <c r="J323" s="94"/>
      <c r="K323" s="96"/>
      <c r="L323" s="121"/>
      <c r="M323" s="48"/>
      <c r="N323" s="49"/>
      <c r="O323" s="49"/>
      <c r="P323" s="50"/>
      <c r="Q323" s="50"/>
      <c r="T323" s="51"/>
      <c r="U323" s="51"/>
    </row>
    <row r="324" spans="1:21">
      <c r="A324" s="94"/>
      <c r="B324" s="94"/>
      <c r="C324" s="94"/>
      <c r="D324" s="94"/>
      <c r="E324" s="94"/>
      <c r="F324" s="94"/>
      <c r="G324" s="95"/>
      <c r="H324" s="94"/>
      <c r="I324" s="94"/>
      <c r="J324" s="94"/>
      <c r="K324" s="96"/>
      <c r="L324" s="121"/>
      <c r="M324" s="48"/>
      <c r="N324" s="49"/>
      <c r="O324" s="49"/>
      <c r="P324" s="50"/>
      <c r="Q324" s="50"/>
      <c r="T324" s="51"/>
      <c r="U324" s="51"/>
    </row>
    <row r="325" spans="1:21">
      <c r="A325" s="94"/>
      <c r="B325" s="94"/>
      <c r="C325" s="94"/>
      <c r="D325" s="94"/>
      <c r="E325" s="94"/>
      <c r="F325" s="94"/>
      <c r="G325" s="95"/>
      <c r="H325" s="94"/>
      <c r="I325" s="94"/>
      <c r="J325" s="94"/>
      <c r="K325" s="96"/>
      <c r="L325" s="121"/>
      <c r="M325" s="48"/>
      <c r="N325" s="49"/>
      <c r="O325" s="49"/>
      <c r="P325" s="50"/>
      <c r="Q325" s="50"/>
      <c r="T325" s="51"/>
      <c r="U325" s="51"/>
    </row>
    <row r="326" spans="1:21">
      <c r="A326" s="94"/>
      <c r="B326" s="94"/>
      <c r="C326" s="94"/>
      <c r="D326" s="94"/>
      <c r="E326" s="94"/>
      <c r="F326" s="94"/>
      <c r="G326" s="95"/>
      <c r="H326" s="94"/>
      <c r="I326" s="94"/>
      <c r="J326" s="94"/>
      <c r="K326" s="96"/>
      <c r="L326" s="121"/>
      <c r="M326" s="48"/>
      <c r="N326" s="49"/>
      <c r="O326" s="49"/>
      <c r="P326" s="50"/>
      <c r="Q326" s="50"/>
      <c r="T326" s="51"/>
      <c r="U326" s="51"/>
    </row>
    <row r="327" spans="1:21">
      <c r="A327" s="94"/>
      <c r="B327" s="94"/>
      <c r="C327" s="94"/>
      <c r="D327" s="94"/>
      <c r="E327" s="94"/>
      <c r="F327" s="94"/>
      <c r="G327" s="95"/>
      <c r="H327" s="94"/>
      <c r="I327" s="94"/>
      <c r="J327" s="94"/>
      <c r="K327" s="96"/>
      <c r="L327" s="121"/>
      <c r="M327" s="48"/>
      <c r="N327" s="49"/>
      <c r="O327" s="49"/>
      <c r="P327" s="50"/>
      <c r="Q327" s="50"/>
      <c r="T327" s="51"/>
      <c r="U327" s="51"/>
    </row>
    <row r="328" spans="1:21" s="126" customFormat="1">
      <c r="A328" s="114"/>
      <c r="B328" s="114"/>
      <c r="C328" s="114"/>
      <c r="D328" s="114"/>
      <c r="E328" s="114"/>
      <c r="F328" s="114"/>
      <c r="G328" s="113"/>
      <c r="H328" s="114"/>
      <c r="I328" s="114"/>
      <c r="J328" s="114"/>
      <c r="K328" s="115"/>
      <c r="L328" s="121"/>
      <c r="M328" s="48"/>
      <c r="N328" s="49"/>
      <c r="O328" s="49"/>
      <c r="P328" s="50"/>
      <c r="Q328" s="50"/>
      <c r="R328" s="11"/>
      <c r="T328" s="127"/>
      <c r="U328" s="127"/>
    </row>
    <row r="329" spans="1:21">
      <c r="A329" s="94"/>
      <c r="B329" s="94"/>
      <c r="C329" s="94"/>
      <c r="D329" s="94"/>
      <c r="E329" s="94"/>
      <c r="F329" s="94"/>
      <c r="G329" s="95"/>
      <c r="H329" s="94"/>
      <c r="I329" s="94"/>
      <c r="J329" s="94"/>
      <c r="K329" s="96"/>
      <c r="L329" s="121"/>
      <c r="M329" s="48"/>
      <c r="N329" s="49"/>
      <c r="O329" s="49"/>
      <c r="P329" s="50"/>
      <c r="Q329" s="50"/>
      <c r="T329" s="51"/>
      <c r="U329" s="51"/>
    </row>
    <row r="330" spans="1:21">
      <c r="A330" s="94"/>
      <c r="B330" s="94"/>
      <c r="C330" s="94"/>
      <c r="D330" s="94"/>
      <c r="E330" s="94"/>
      <c r="F330" s="94"/>
      <c r="G330" s="95"/>
      <c r="H330" s="94"/>
      <c r="I330" s="94"/>
      <c r="J330" s="94"/>
      <c r="K330" s="96"/>
      <c r="L330" s="121"/>
      <c r="M330" s="48"/>
      <c r="N330" s="49"/>
      <c r="O330" s="49"/>
      <c r="P330" s="50"/>
      <c r="Q330" s="50"/>
      <c r="T330" s="51"/>
      <c r="U330" s="51"/>
    </row>
    <row r="331" spans="1:21">
      <c r="A331" s="94"/>
      <c r="B331" s="94"/>
      <c r="C331" s="94"/>
      <c r="D331" s="94"/>
      <c r="E331" s="94"/>
      <c r="F331" s="94"/>
      <c r="G331" s="95"/>
      <c r="H331" s="94"/>
      <c r="I331" s="94"/>
      <c r="J331" s="94"/>
      <c r="K331" s="96"/>
      <c r="L331" s="121"/>
      <c r="M331" s="48"/>
      <c r="N331" s="49"/>
      <c r="O331" s="49"/>
      <c r="P331" s="50"/>
      <c r="Q331" s="50"/>
      <c r="T331" s="51"/>
      <c r="U331" s="51"/>
    </row>
    <row r="332" spans="1:21">
      <c r="A332" s="94"/>
      <c r="B332" s="94"/>
      <c r="C332" s="94"/>
      <c r="D332" s="94"/>
      <c r="E332" s="94"/>
      <c r="F332" s="94"/>
      <c r="G332" s="95"/>
      <c r="H332" s="94"/>
      <c r="I332" s="94"/>
      <c r="J332" s="94"/>
      <c r="K332" s="96"/>
      <c r="L332" s="121"/>
      <c r="M332" s="48"/>
      <c r="N332" s="49"/>
      <c r="O332" s="49"/>
      <c r="P332" s="50"/>
      <c r="Q332" s="50"/>
      <c r="T332" s="51"/>
      <c r="U332" s="51"/>
    </row>
    <row r="333" spans="1:21">
      <c r="A333" s="94"/>
      <c r="B333" s="94"/>
      <c r="C333" s="94"/>
      <c r="D333" s="94"/>
      <c r="E333" s="94"/>
      <c r="F333" s="94"/>
      <c r="G333" s="95"/>
      <c r="H333" s="94"/>
      <c r="I333" s="94"/>
      <c r="J333" s="94"/>
      <c r="K333" s="96"/>
      <c r="L333" s="121"/>
      <c r="M333" s="48"/>
      <c r="N333" s="49"/>
      <c r="O333" s="49"/>
      <c r="P333" s="50"/>
      <c r="Q333" s="50"/>
      <c r="T333" s="51"/>
      <c r="U333" s="51"/>
    </row>
    <row r="334" spans="1:21">
      <c r="A334" s="94"/>
      <c r="B334" s="94"/>
      <c r="C334" s="94"/>
      <c r="D334" s="94"/>
      <c r="E334" s="94"/>
      <c r="F334" s="94"/>
      <c r="G334" s="95"/>
      <c r="H334" s="94"/>
      <c r="I334" s="94"/>
      <c r="J334" s="94"/>
      <c r="K334" s="96"/>
      <c r="L334" s="121"/>
      <c r="M334" s="48"/>
      <c r="N334" s="49"/>
      <c r="O334" s="49"/>
      <c r="P334" s="50"/>
      <c r="Q334" s="50"/>
      <c r="T334" s="51"/>
      <c r="U334" s="51"/>
    </row>
    <row r="335" spans="1:21">
      <c r="A335" s="94"/>
      <c r="B335" s="94"/>
      <c r="C335" s="94"/>
      <c r="D335" s="94"/>
      <c r="E335" s="94"/>
      <c r="F335" s="94"/>
      <c r="G335" s="95"/>
      <c r="H335" s="94"/>
      <c r="I335" s="94"/>
      <c r="J335" s="94"/>
      <c r="K335" s="96"/>
      <c r="L335" s="121"/>
      <c r="M335" s="48"/>
      <c r="N335" s="49"/>
      <c r="O335" s="49"/>
      <c r="P335" s="50"/>
      <c r="Q335" s="50"/>
      <c r="T335" s="51"/>
      <c r="U335" s="51"/>
    </row>
    <row r="336" spans="1:21">
      <c r="A336" s="94"/>
      <c r="B336" s="94"/>
      <c r="C336" s="94"/>
      <c r="D336" s="94"/>
      <c r="E336" s="94"/>
      <c r="F336" s="94"/>
      <c r="G336" s="95"/>
      <c r="H336" s="94"/>
      <c r="I336" s="94"/>
      <c r="J336" s="94"/>
      <c r="K336" s="96"/>
      <c r="L336" s="121"/>
      <c r="M336" s="48"/>
      <c r="N336" s="49"/>
      <c r="O336" s="49"/>
      <c r="P336" s="50"/>
      <c r="Q336" s="50"/>
      <c r="T336" s="51"/>
      <c r="U336" s="51"/>
    </row>
    <row r="337" spans="1:21">
      <c r="A337" s="94"/>
      <c r="B337" s="94"/>
      <c r="C337" s="94"/>
      <c r="D337" s="94"/>
      <c r="E337" s="94"/>
      <c r="F337" s="94"/>
      <c r="G337" s="95"/>
      <c r="H337" s="94"/>
      <c r="I337" s="94"/>
      <c r="J337" s="94"/>
      <c r="K337" s="96"/>
      <c r="L337" s="121"/>
      <c r="M337" s="48"/>
      <c r="N337" s="49"/>
      <c r="O337" s="49"/>
      <c r="P337" s="50"/>
      <c r="Q337" s="50"/>
      <c r="T337" s="51"/>
      <c r="U337" s="51"/>
    </row>
    <row r="338" spans="1:21">
      <c r="A338" s="94"/>
      <c r="B338" s="94"/>
      <c r="C338" s="94"/>
      <c r="D338" s="94"/>
      <c r="E338" s="94"/>
      <c r="F338" s="94"/>
      <c r="G338" s="95"/>
      <c r="H338" s="94"/>
      <c r="I338" s="94"/>
      <c r="J338" s="94"/>
      <c r="K338" s="96"/>
      <c r="L338" s="121"/>
      <c r="M338" s="48"/>
      <c r="N338" s="49"/>
      <c r="O338" s="49"/>
      <c r="P338" s="50"/>
      <c r="Q338" s="50"/>
      <c r="T338" s="51"/>
      <c r="U338" s="51"/>
    </row>
    <row r="339" spans="1:21">
      <c r="A339" s="94"/>
      <c r="B339" s="94"/>
      <c r="C339" s="94"/>
      <c r="D339" s="94"/>
      <c r="E339" s="94"/>
      <c r="F339" s="94"/>
      <c r="G339" s="95"/>
      <c r="H339" s="94"/>
      <c r="I339" s="94"/>
      <c r="J339" s="94"/>
      <c r="K339" s="96"/>
      <c r="L339" s="121"/>
      <c r="M339" s="48"/>
      <c r="N339" s="49"/>
      <c r="O339" s="49"/>
      <c r="P339" s="50"/>
      <c r="Q339" s="50"/>
      <c r="T339" s="51"/>
      <c r="U339" s="51"/>
    </row>
    <row r="340" spans="1:21">
      <c r="A340" s="94"/>
      <c r="B340" s="94"/>
      <c r="C340" s="94"/>
      <c r="D340" s="94"/>
      <c r="E340" s="94"/>
      <c r="F340" s="94"/>
      <c r="G340" s="95"/>
      <c r="H340" s="94"/>
      <c r="I340" s="94"/>
      <c r="J340" s="94"/>
      <c r="K340" s="96"/>
      <c r="L340" s="121"/>
      <c r="M340" s="48"/>
      <c r="N340" s="49"/>
      <c r="O340" s="49"/>
      <c r="P340" s="50"/>
      <c r="Q340" s="50"/>
      <c r="T340" s="51"/>
      <c r="U340" s="51"/>
    </row>
    <row r="341" spans="1:21">
      <c r="A341" s="94"/>
      <c r="B341" s="94"/>
      <c r="C341" s="94"/>
      <c r="D341" s="94"/>
      <c r="E341" s="94"/>
      <c r="F341" s="94"/>
      <c r="G341" s="95"/>
      <c r="H341" s="94"/>
      <c r="I341" s="94"/>
      <c r="J341" s="94"/>
      <c r="K341" s="96"/>
      <c r="L341" s="121"/>
      <c r="M341" s="48"/>
      <c r="N341" s="49"/>
      <c r="O341" s="49"/>
      <c r="P341" s="50"/>
      <c r="Q341" s="50"/>
      <c r="T341" s="51"/>
      <c r="U341" s="51"/>
    </row>
    <row r="342" spans="1:21">
      <c r="A342" s="94"/>
      <c r="B342" s="94"/>
      <c r="C342" s="94"/>
      <c r="D342" s="94"/>
      <c r="E342" s="94"/>
      <c r="F342" s="94"/>
      <c r="G342" s="95"/>
      <c r="H342" s="94"/>
      <c r="I342" s="94"/>
      <c r="J342" s="94"/>
      <c r="K342" s="96"/>
      <c r="L342" s="121"/>
      <c r="M342" s="48"/>
      <c r="N342" s="49"/>
      <c r="O342" s="49"/>
      <c r="P342" s="50"/>
      <c r="Q342" s="50"/>
      <c r="T342" s="51"/>
      <c r="U342" s="51"/>
    </row>
    <row r="343" spans="1:21">
      <c r="A343" s="94"/>
      <c r="B343" s="94"/>
      <c r="C343" s="94"/>
      <c r="D343" s="94"/>
      <c r="E343" s="94"/>
      <c r="F343" s="94"/>
      <c r="G343" s="95"/>
      <c r="H343" s="94"/>
      <c r="I343" s="94"/>
      <c r="J343" s="94"/>
      <c r="K343" s="96"/>
      <c r="L343" s="121"/>
      <c r="M343" s="48"/>
      <c r="N343" s="49"/>
      <c r="O343" s="49"/>
      <c r="P343" s="50"/>
      <c r="Q343" s="50"/>
      <c r="T343" s="51"/>
      <c r="U343" s="51"/>
    </row>
    <row r="344" spans="1:21">
      <c r="A344" s="94"/>
      <c r="B344" s="94"/>
      <c r="C344" s="94"/>
      <c r="D344" s="94"/>
      <c r="E344" s="94"/>
      <c r="F344" s="94"/>
      <c r="G344" s="95"/>
      <c r="H344" s="94"/>
      <c r="I344" s="94"/>
      <c r="J344" s="94"/>
      <c r="K344" s="96"/>
      <c r="L344" s="121"/>
      <c r="M344" s="48"/>
      <c r="N344" s="49"/>
      <c r="O344" s="49"/>
      <c r="P344" s="50"/>
      <c r="Q344" s="50"/>
      <c r="T344" s="51"/>
      <c r="U344" s="51"/>
    </row>
    <row r="345" spans="1:21">
      <c r="A345" s="94"/>
      <c r="B345" s="94"/>
      <c r="C345" s="94"/>
      <c r="D345" s="94"/>
      <c r="E345" s="94"/>
      <c r="F345" s="94"/>
      <c r="G345" s="95"/>
      <c r="H345" s="94"/>
      <c r="I345" s="94"/>
      <c r="J345" s="94"/>
      <c r="K345" s="96"/>
      <c r="L345" s="121"/>
      <c r="M345" s="48"/>
      <c r="N345" s="49"/>
      <c r="O345" s="49"/>
      <c r="P345" s="50"/>
      <c r="Q345" s="50"/>
      <c r="T345" s="51"/>
      <c r="U345" s="51"/>
    </row>
    <row r="346" spans="1:21">
      <c r="A346" s="94"/>
      <c r="B346" s="94"/>
      <c r="C346" s="94"/>
      <c r="D346" s="94"/>
      <c r="E346" s="94"/>
      <c r="F346" s="94"/>
      <c r="G346" s="95"/>
      <c r="H346" s="94"/>
      <c r="I346" s="94"/>
      <c r="J346" s="94"/>
      <c r="K346" s="96"/>
      <c r="L346" s="121"/>
      <c r="M346" s="48"/>
      <c r="N346" s="49"/>
      <c r="O346" s="49"/>
      <c r="P346" s="50"/>
      <c r="Q346" s="50"/>
      <c r="T346" s="51"/>
      <c r="U346" s="51"/>
    </row>
    <row r="347" spans="1:21">
      <c r="A347" s="94"/>
      <c r="B347" s="94"/>
      <c r="C347" s="94"/>
      <c r="D347" s="94"/>
      <c r="E347" s="94"/>
      <c r="F347" s="94"/>
      <c r="G347" s="95"/>
      <c r="H347" s="94"/>
      <c r="I347" s="94"/>
      <c r="J347" s="94"/>
      <c r="K347" s="96"/>
      <c r="L347" s="121"/>
      <c r="M347" s="48"/>
      <c r="N347" s="49"/>
      <c r="O347" s="49"/>
      <c r="P347" s="50"/>
      <c r="Q347" s="50"/>
      <c r="T347" s="51"/>
      <c r="U347" s="51"/>
    </row>
    <row r="348" spans="1:21">
      <c r="A348" s="94"/>
      <c r="B348" s="94"/>
      <c r="C348" s="94"/>
      <c r="D348" s="94"/>
      <c r="E348" s="94"/>
      <c r="F348" s="94"/>
      <c r="G348" s="95"/>
      <c r="H348" s="94"/>
      <c r="I348" s="94"/>
      <c r="J348" s="94"/>
      <c r="K348" s="96"/>
      <c r="L348" s="121"/>
      <c r="M348" s="48"/>
      <c r="N348" s="49"/>
      <c r="O348" s="49"/>
      <c r="P348" s="50"/>
      <c r="Q348" s="50"/>
      <c r="T348" s="51"/>
      <c r="U348" s="51"/>
    </row>
    <row r="349" spans="1:21">
      <c r="A349" s="94"/>
      <c r="B349" s="94"/>
      <c r="C349" s="94"/>
      <c r="D349" s="94"/>
      <c r="E349" s="94"/>
      <c r="F349" s="94"/>
      <c r="G349" s="95"/>
      <c r="H349" s="94"/>
      <c r="I349" s="94"/>
      <c r="J349" s="94"/>
      <c r="K349" s="96"/>
      <c r="L349" s="121"/>
      <c r="M349" s="48"/>
      <c r="N349" s="49"/>
      <c r="O349" s="49"/>
      <c r="P349" s="50"/>
      <c r="Q349" s="50"/>
      <c r="T349" s="51"/>
      <c r="U349" s="51"/>
    </row>
    <row r="350" spans="1:21" s="126" customFormat="1">
      <c r="A350" s="114"/>
      <c r="B350" s="114"/>
      <c r="C350" s="114"/>
      <c r="D350" s="114"/>
      <c r="E350" s="114"/>
      <c r="F350" s="114"/>
      <c r="G350" s="113"/>
      <c r="H350" s="114"/>
      <c r="I350" s="114"/>
      <c r="J350" s="114"/>
      <c r="K350" s="115"/>
      <c r="L350" s="121"/>
      <c r="M350" s="48"/>
      <c r="N350" s="49"/>
      <c r="O350" s="49"/>
      <c r="P350" s="50"/>
      <c r="Q350" s="50"/>
      <c r="R350" s="11"/>
      <c r="T350" s="127"/>
      <c r="U350" s="127"/>
    </row>
    <row r="351" spans="1:21">
      <c r="A351" s="94"/>
      <c r="B351" s="94"/>
      <c r="C351" s="94"/>
      <c r="D351" s="94"/>
      <c r="E351" s="94"/>
      <c r="F351" s="94"/>
      <c r="G351" s="95"/>
      <c r="H351" s="94"/>
      <c r="I351" s="94"/>
      <c r="J351" s="94"/>
      <c r="K351" s="96"/>
      <c r="L351" s="121"/>
      <c r="M351" s="48"/>
      <c r="N351" s="49"/>
      <c r="O351" s="49"/>
      <c r="P351" s="50"/>
      <c r="Q351" s="50"/>
      <c r="T351" s="51"/>
      <c r="U351" s="51"/>
    </row>
    <row r="352" spans="1:21" s="126" customFormat="1">
      <c r="A352" s="114"/>
      <c r="B352" s="114"/>
      <c r="C352" s="114"/>
      <c r="D352" s="114"/>
      <c r="E352" s="114"/>
      <c r="F352" s="114"/>
      <c r="G352" s="113"/>
      <c r="H352" s="114"/>
      <c r="I352" s="114"/>
      <c r="J352" s="114"/>
      <c r="K352" s="115"/>
      <c r="L352" s="121"/>
      <c r="M352" s="48"/>
      <c r="N352" s="49"/>
      <c r="O352" s="49"/>
      <c r="P352" s="50"/>
      <c r="Q352" s="50"/>
      <c r="R352" s="11"/>
      <c r="T352" s="127"/>
      <c r="U352" s="127"/>
    </row>
    <row r="353" spans="1:21">
      <c r="A353" s="94"/>
      <c r="B353" s="94"/>
      <c r="C353" s="94"/>
      <c r="D353" s="94"/>
      <c r="E353" s="94"/>
      <c r="F353" s="94"/>
      <c r="G353" s="95"/>
      <c r="H353" s="94"/>
      <c r="I353" s="94"/>
      <c r="J353" s="94"/>
      <c r="K353" s="96"/>
      <c r="L353" s="121"/>
      <c r="M353" s="48"/>
      <c r="N353" s="49"/>
      <c r="O353" s="49"/>
      <c r="P353" s="50"/>
      <c r="Q353" s="50"/>
      <c r="T353" s="51"/>
      <c r="U353" s="51"/>
    </row>
    <row r="354" spans="1:21">
      <c r="A354" s="94"/>
      <c r="B354" s="94"/>
      <c r="C354" s="94"/>
      <c r="D354" s="94"/>
      <c r="E354" s="94"/>
      <c r="F354" s="94"/>
      <c r="G354" s="95"/>
      <c r="H354" s="94"/>
      <c r="I354" s="94"/>
      <c r="J354" s="94"/>
      <c r="K354" s="96"/>
      <c r="L354" s="121"/>
      <c r="M354" s="48"/>
      <c r="N354" s="49"/>
      <c r="O354" s="49"/>
      <c r="P354" s="50"/>
      <c r="Q354" s="50"/>
      <c r="T354" s="51"/>
      <c r="U354" s="51"/>
    </row>
    <row r="355" spans="1:21">
      <c r="A355" s="94"/>
      <c r="B355" s="94"/>
      <c r="C355" s="94"/>
      <c r="D355" s="94"/>
      <c r="E355" s="94"/>
      <c r="F355" s="94"/>
      <c r="G355" s="95"/>
      <c r="H355" s="94"/>
      <c r="I355" s="94"/>
      <c r="J355" s="94"/>
      <c r="K355" s="96"/>
      <c r="L355" s="121"/>
      <c r="M355" s="48"/>
      <c r="N355" s="49"/>
      <c r="O355" s="49"/>
      <c r="P355" s="50"/>
      <c r="Q355" s="50"/>
      <c r="T355" s="51"/>
      <c r="U355" s="51"/>
    </row>
    <row r="356" spans="1:21">
      <c r="A356" s="94"/>
      <c r="B356" s="94"/>
      <c r="C356" s="94"/>
      <c r="D356" s="94"/>
      <c r="E356" s="94"/>
      <c r="F356" s="94"/>
      <c r="G356" s="95"/>
      <c r="H356" s="94"/>
      <c r="I356" s="94"/>
      <c r="J356" s="94"/>
      <c r="K356" s="96"/>
      <c r="L356" s="121"/>
      <c r="M356" s="48"/>
      <c r="N356" s="49"/>
      <c r="O356" s="49"/>
      <c r="P356" s="50"/>
      <c r="Q356" s="50"/>
      <c r="T356" s="51"/>
      <c r="U356" s="51"/>
    </row>
    <row r="357" spans="1:21">
      <c r="A357" s="94"/>
      <c r="B357" s="94"/>
      <c r="C357" s="94"/>
      <c r="D357" s="94"/>
      <c r="E357" s="94"/>
      <c r="F357" s="94"/>
      <c r="G357" s="95"/>
      <c r="H357" s="94"/>
      <c r="I357" s="94"/>
      <c r="J357" s="94"/>
      <c r="K357" s="96"/>
      <c r="L357" s="121"/>
      <c r="M357" s="48"/>
      <c r="N357" s="49"/>
      <c r="O357" s="49"/>
      <c r="P357" s="50"/>
      <c r="Q357" s="50"/>
      <c r="T357" s="51"/>
      <c r="U357" s="51"/>
    </row>
    <row r="358" spans="1:21">
      <c r="A358" s="94"/>
      <c r="B358" s="94"/>
      <c r="C358" s="94"/>
      <c r="D358" s="94"/>
      <c r="E358" s="94"/>
      <c r="F358" s="94"/>
      <c r="G358" s="95"/>
      <c r="H358" s="94"/>
      <c r="I358" s="94"/>
      <c r="J358" s="94"/>
      <c r="K358" s="96"/>
      <c r="L358" s="121"/>
      <c r="M358" s="48"/>
      <c r="N358" s="49"/>
      <c r="O358" s="49"/>
      <c r="P358" s="50"/>
      <c r="Q358" s="50"/>
      <c r="T358" s="51"/>
      <c r="U358" s="51"/>
    </row>
    <row r="359" spans="1:21">
      <c r="A359" s="94"/>
      <c r="B359" s="94"/>
      <c r="C359" s="94"/>
      <c r="D359" s="94"/>
      <c r="E359" s="94"/>
      <c r="F359" s="94"/>
      <c r="G359" s="95"/>
      <c r="H359" s="94"/>
      <c r="I359" s="94"/>
      <c r="J359" s="94"/>
      <c r="K359" s="96"/>
      <c r="L359" s="121"/>
      <c r="M359" s="48"/>
      <c r="N359" s="49"/>
      <c r="O359" s="49"/>
      <c r="P359" s="50"/>
      <c r="Q359" s="50"/>
      <c r="T359" s="51"/>
      <c r="U359" s="51"/>
    </row>
    <row r="360" spans="1:21">
      <c r="A360" s="94"/>
      <c r="B360" s="94"/>
      <c r="C360" s="94"/>
      <c r="D360" s="94"/>
      <c r="E360" s="94"/>
      <c r="F360" s="94"/>
      <c r="G360" s="95"/>
      <c r="H360" s="94"/>
      <c r="I360" s="94"/>
      <c r="J360" s="94"/>
      <c r="K360" s="96"/>
      <c r="L360" s="121"/>
      <c r="M360" s="48"/>
      <c r="N360" s="49"/>
      <c r="O360" s="49"/>
      <c r="P360" s="50"/>
      <c r="Q360" s="50"/>
      <c r="T360" s="51"/>
      <c r="U360" s="51"/>
    </row>
    <row r="361" spans="1:21">
      <c r="A361" s="94"/>
      <c r="B361" s="94"/>
      <c r="C361" s="94"/>
      <c r="D361" s="94"/>
      <c r="E361" s="94"/>
      <c r="F361" s="94"/>
      <c r="G361" s="95"/>
      <c r="H361" s="94"/>
      <c r="I361" s="94"/>
      <c r="J361" s="94"/>
      <c r="K361" s="96"/>
      <c r="L361" s="121"/>
      <c r="M361" s="48"/>
      <c r="N361" s="49"/>
      <c r="O361" s="49"/>
      <c r="P361" s="50"/>
      <c r="Q361" s="50"/>
      <c r="T361" s="51"/>
      <c r="U361" s="51"/>
    </row>
    <row r="362" spans="1:21">
      <c r="A362" s="94"/>
      <c r="B362" s="94"/>
      <c r="C362" s="94"/>
      <c r="D362" s="94"/>
      <c r="E362" s="94"/>
      <c r="F362" s="94"/>
      <c r="G362" s="95"/>
      <c r="H362" s="94"/>
      <c r="I362" s="94"/>
      <c r="J362" s="94"/>
      <c r="K362" s="96"/>
      <c r="L362" s="121"/>
      <c r="M362" s="48"/>
      <c r="N362" s="49"/>
      <c r="O362" s="49"/>
      <c r="P362" s="50"/>
      <c r="Q362" s="50"/>
      <c r="T362" s="51"/>
      <c r="U362" s="51"/>
    </row>
    <row r="363" spans="1:21">
      <c r="A363" s="94"/>
      <c r="B363" s="94"/>
      <c r="C363" s="94"/>
      <c r="D363" s="94"/>
      <c r="E363" s="94"/>
      <c r="F363" s="94"/>
      <c r="G363" s="95"/>
      <c r="H363" s="94"/>
      <c r="I363" s="94"/>
      <c r="J363" s="94"/>
      <c r="K363" s="96"/>
      <c r="L363" s="121"/>
      <c r="M363" s="48"/>
      <c r="N363" s="49"/>
      <c r="O363" s="49"/>
      <c r="P363" s="50"/>
      <c r="Q363" s="50"/>
      <c r="T363" s="51"/>
      <c r="U363" s="51"/>
    </row>
    <row r="364" spans="1:21">
      <c r="A364" s="94"/>
      <c r="B364" s="94"/>
      <c r="C364" s="94"/>
      <c r="D364" s="94"/>
      <c r="E364" s="94"/>
      <c r="F364" s="94"/>
      <c r="G364" s="95"/>
      <c r="H364" s="94"/>
      <c r="I364" s="94"/>
      <c r="J364" s="94"/>
      <c r="K364" s="96"/>
      <c r="L364" s="121"/>
      <c r="M364" s="48"/>
      <c r="N364" s="49"/>
      <c r="O364" s="49"/>
      <c r="P364" s="50"/>
      <c r="Q364" s="50"/>
      <c r="T364" s="51"/>
      <c r="U364" s="51"/>
    </row>
    <row r="365" spans="1:21">
      <c r="A365" s="94"/>
      <c r="B365" s="94"/>
      <c r="C365" s="94"/>
      <c r="D365" s="94"/>
      <c r="E365" s="94"/>
      <c r="F365" s="94"/>
      <c r="G365" s="95"/>
      <c r="H365" s="94"/>
      <c r="I365" s="94"/>
      <c r="J365" s="94"/>
      <c r="K365" s="96"/>
      <c r="L365" s="121"/>
      <c r="M365" s="48"/>
      <c r="N365" s="49"/>
      <c r="O365" s="49"/>
      <c r="P365" s="50"/>
      <c r="Q365" s="50"/>
      <c r="T365" s="51"/>
      <c r="U365" s="51"/>
    </row>
    <row r="366" spans="1:21">
      <c r="A366" s="94"/>
      <c r="B366" s="94"/>
      <c r="C366" s="94"/>
      <c r="D366" s="94"/>
      <c r="E366" s="94"/>
      <c r="F366" s="94"/>
      <c r="G366" s="95"/>
      <c r="H366" s="94"/>
      <c r="I366" s="94"/>
      <c r="J366" s="94"/>
      <c r="K366" s="96"/>
      <c r="L366" s="121"/>
      <c r="M366" s="48"/>
      <c r="N366" s="49"/>
      <c r="O366" s="49"/>
      <c r="P366" s="50"/>
      <c r="Q366" s="50"/>
      <c r="T366" s="51"/>
      <c r="U366" s="51"/>
    </row>
    <row r="367" spans="1:21">
      <c r="A367" s="94"/>
      <c r="B367" s="94"/>
      <c r="C367" s="94"/>
      <c r="D367" s="94"/>
      <c r="E367" s="94"/>
      <c r="F367" s="94"/>
      <c r="G367" s="95"/>
      <c r="H367" s="94"/>
      <c r="I367" s="94"/>
      <c r="J367" s="94"/>
      <c r="K367" s="96"/>
      <c r="L367" s="121"/>
      <c r="M367" s="48"/>
      <c r="N367" s="49"/>
      <c r="O367" s="49"/>
      <c r="P367" s="50"/>
      <c r="Q367" s="50"/>
      <c r="T367" s="51"/>
      <c r="U367" s="51"/>
    </row>
    <row r="368" spans="1:21">
      <c r="A368" s="94"/>
      <c r="B368" s="94"/>
      <c r="C368" s="94"/>
      <c r="D368" s="94"/>
      <c r="E368" s="94"/>
      <c r="F368" s="94"/>
      <c r="G368" s="95"/>
      <c r="H368" s="94"/>
      <c r="I368" s="94"/>
      <c r="J368" s="94"/>
      <c r="K368" s="96"/>
      <c r="L368" s="121"/>
      <c r="M368" s="48"/>
      <c r="N368" s="49"/>
      <c r="O368" s="49"/>
      <c r="P368" s="50"/>
      <c r="Q368" s="50"/>
      <c r="T368" s="51"/>
      <c r="U368" s="51"/>
    </row>
    <row r="369" spans="1:21">
      <c r="A369" s="94"/>
      <c r="B369" s="94"/>
      <c r="C369" s="94"/>
      <c r="D369" s="94"/>
      <c r="E369" s="94"/>
      <c r="F369" s="94"/>
      <c r="G369" s="95"/>
      <c r="H369" s="94"/>
      <c r="I369" s="94"/>
      <c r="J369" s="94"/>
      <c r="K369" s="96"/>
      <c r="L369" s="121"/>
      <c r="M369" s="48"/>
      <c r="N369" s="49"/>
      <c r="O369" s="49"/>
      <c r="P369" s="50"/>
      <c r="Q369" s="50"/>
      <c r="T369" s="51"/>
      <c r="U369" s="51"/>
    </row>
    <row r="370" spans="1:21">
      <c r="A370" s="94"/>
      <c r="B370" s="94"/>
      <c r="C370" s="94"/>
      <c r="D370" s="94"/>
      <c r="E370" s="94"/>
      <c r="F370" s="94"/>
      <c r="G370" s="95"/>
      <c r="H370" s="94"/>
      <c r="I370" s="94"/>
      <c r="J370" s="94"/>
      <c r="K370" s="96"/>
      <c r="L370" s="121"/>
      <c r="M370" s="48"/>
      <c r="N370" s="49"/>
      <c r="O370" s="49"/>
      <c r="P370" s="50"/>
      <c r="Q370" s="50"/>
      <c r="T370" s="51"/>
      <c r="U370" s="51"/>
    </row>
    <row r="371" spans="1:21">
      <c r="A371" s="94"/>
      <c r="B371" s="94"/>
      <c r="C371" s="94"/>
      <c r="D371" s="94"/>
      <c r="E371" s="94"/>
      <c r="F371" s="94"/>
      <c r="G371" s="95"/>
      <c r="H371" s="94"/>
      <c r="I371" s="94"/>
      <c r="J371" s="94"/>
      <c r="K371" s="96"/>
      <c r="L371" s="121"/>
      <c r="M371" s="48"/>
      <c r="N371" s="49"/>
      <c r="O371" s="49"/>
      <c r="P371" s="50"/>
      <c r="Q371" s="50"/>
      <c r="T371" s="51"/>
      <c r="U371" s="51"/>
    </row>
    <row r="372" spans="1:21">
      <c r="A372" s="94"/>
      <c r="B372" s="94"/>
      <c r="C372" s="94"/>
      <c r="D372" s="94"/>
      <c r="E372" s="94"/>
      <c r="F372" s="94"/>
      <c r="G372" s="95"/>
      <c r="H372" s="94"/>
      <c r="I372" s="94"/>
      <c r="J372" s="94"/>
      <c r="K372" s="96"/>
      <c r="L372" s="121"/>
      <c r="M372" s="48"/>
      <c r="N372" s="49"/>
      <c r="O372" s="49"/>
      <c r="P372" s="50"/>
      <c r="Q372" s="50"/>
      <c r="T372" s="51"/>
      <c r="U372" s="51"/>
    </row>
    <row r="373" spans="1:21">
      <c r="A373" s="94"/>
      <c r="B373" s="94"/>
      <c r="C373" s="94"/>
      <c r="D373" s="94"/>
      <c r="E373" s="94"/>
      <c r="F373" s="94"/>
      <c r="G373" s="95"/>
      <c r="H373" s="94"/>
      <c r="I373" s="94"/>
      <c r="J373" s="94"/>
      <c r="K373" s="96"/>
      <c r="L373" s="121"/>
      <c r="M373" s="48"/>
      <c r="N373" s="49"/>
      <c r="O373" s="49"/>
      <c r="P373" s="50"/>
      <c r="Q373" s="50"/>
      <c r="T373" s="51"/>
      <c r="U373" s="51"/>
    </row>
    <row r="374" spans="1:21">
      <c r="A374" s="94"/>
      <c r="B374" s="94"/>
      <c r="C374" s="94"/>
      <c r="D374" s="94"/>
      <c r="E374" s="94"/>
      <c r="F374" s="94"/>
      <c r="G374" s="95"/>
      <c r="H374" s="94"/>
      <c r="I374" s="94"/>
      <c r="J374" s="94"/>
      <c r="K374" s="96"/>
      <c r="L374" s="121"/>
      <c r="M374" s="48"/>
      <c r="N374" s="49"/>
      <c r="O374" s="49"/>
      <c r="P374" s="50"/>
      <c r="Q374" s="50"/>
      <c r="T374" s="51"/>
      <c r="U374" s="51"/>
    </row>
    <row r="375" spans="1:21">
      <c r="A375" s="94"/>
      <c r="B375" s="94"/>
      <c r="C375" s="94"/>
      <c r="D375" s="94"/>
      <c r="E375" s="94"/>
      <c r="F375" s="94"/>
      <c r="G375" s="95"/>
      <c r="H375" s="94"/>
      <c r="I375" s="94"/>
      <c r="J375" s="94"/>
      <c r="K375" s="96"/>
      <c r="L375" s="121"/>
      <c r="M375" s="48"/>
      <c r="N375" s="49"/>
      <c r="O375" s="49"/>
      <c r="P375" s="50"/>
      <c r="Q375" s="50"/>
      <c r="T375" s="51"/>
      <c r="U375" s="51"/>
    </row>
    <row r="376" spans="1:21" s="126" customFormat="1">
      <c r="A376" s="114"/>
      <c r="B376" s="114"/>
      <c r="C376" s="114"/>
      <c r="D376" s="114"/>
      <c r="E376" s="114"/>
      <c r="F376" s="114"/>
      <c r="G376" s="113"/>
      <c r="H376" s="114"/>
      <c r="I376" s="114"/>
      <c r="J376" s="114"/>
      <c r="K376" s="115"/>
      <c r="L376" s="121"/>
      <c r="M376" s="48"/>
      <c r="N376" s="49"/>
      <c r="O376" s="49"/>
      <c r="P376" s="50"/>
      <c r="Q376" s="50"/>
      <c r="R376" s="11"/>
      <c r="T376" s="127"/>
      <c r="U376" s="127"/>
    </row>
    <row r="377" spans="1:21">
      <c r="A377" s="94"/>
      <c r="B377" s="94"/>
      <c r="C377" s="94"/>
      <c r="D377" s="94"/>
      <c r="E377" s="94"/>
      <c r="F377" s="94"/>
      <c r="G377" s="95"/>
      <c r="H377" s="94"/>
      <c r="I377" s="94"/>
      <c r="J377" s="94"/>
      <c r="K377" s="96"/>
      <c r="L377" s="121"/>
      <c r="M377" s="48"/>
      <c r="N377" s="49"/>
      <c r="O377" s="49"/>
      <c r="P377" s="50"/>
      <c r="Q377" s="50"/>
      <c r="T377" s="51"/>
      <c r="U377" s="51"/>
    </row>
    <row r="378" spans="1:21" s="126" customFormat="1">
      <c r="A378" s="114"/>
      <c r="B378" s="114"/>
      <c r="C378" s="114"/>
      <c r="D378" s="114"/>
      <c r="E378" s="114"/>
      <c r="F378" s="114"/>
      <c r="G378" s="113"/>
      <c r="H378" s="114"/>
      <c r="I378" s="114"/>
      <c r="J378" s="114"/>
      <c r="K378" s="115"/>
      <c r="L378" s="121"/>
      <c r="M378" s="48"/>
      <c r="N378" s="49"/>
      <c r="O378" s="49"/>
      <c r="P378" s="50"/>
      <c r="Q378" s="50"/>
      <c r="R378" s="11"/>
      <c r="T378" s="127"/>
      <c r="U378" s="127"/>
    </row>
    <row r="379" spans="1:21" s="69" customFormat="1">
      <c r="A379" s="133"/>
      <c r="B379" s="133"/>
      <c r="C379" s="133"/>
      <c r="D379" s="133"/>
      <c r="E379" s="133"/>
      <c r="F379" s="133"/>
      <c r="G379" s="119"/>
      <c r="H379" s="133"/>
      <c r="I379" s="133"/>
      <c r="J379" s="133"/>
      <c r="K379" s="84"/>
      <c r="L379" s="134"/>
      <c r="M379" s="48"/>
      <c r="N379" s="49"/>
      <c r="O379" s="65"/>
      <c r="P379" s="66"/>
      <c r="Q379" s="50"/>
      <c r="R379" s="11"/>
      <c r="T379" s="68"/>
      <c r="U379" s="68"/>
    </row>
    <row r="380" spans="1:21">
      <c r="A380" s="94"/>
      <c r="B380" s="94"/>
      <c r="C380" s="94"/>
      <c r="D380" s="94"/>
      <c r="E380" s="94"/>
      <c r="F380" s="94"/>
      <c r="G380" s="95"/>
      <c r="H380" s="94"/>
      <c r="I380" s="94"/>
      <c r="J380" s="94"/>
      <c r="K380" s="96"/>
      <c r="L380" s="121"/>
      <c r="M380" s="48"/>
      <c r="N380" s="49"/>
      <c r="O380" s="49"/>
      <c r="P380" s="50"/>
      <c r="Q380" s="50"/>
      <c r="T380" s="51"/>
      <c r="U380" s="51"/>
    </row>
    <row r="381" spans="1:21">
      <c r="A381" s="94"/>
      <c r="B381" s="94"/>
      <c r="C381" s="94"/>
      <c r="D381" s="94"/>
      <c r="E381" s="94"/>
      <c r="F381" s="94"/>
      <c r="G381" s="95"/>
      <c r="H381" s="94"/>
      <c r="I381" s="94"/>
      <c r="J381" s="94"/>
      <c r="K381" s="96"/>
      <c r="L381" s="121"/>
      <c r="M381" s="48"/>
      <c r="N381" s="49"/>
      <c r="O381" s="49"/>
      <c r="P381" s="50"/>
      <c r="Q381" s="50"/>
      <c r="T381" s="51"/>
      <c r="U381" s="51"/>
    </row>
    <row r="382" spans="1:21">
      <c r="A382" s="94"/>
      <c r="B382" s="94"/>
      <c r="C382" s="94"/>
      <c r="D382" s="94"/>
      <c r="E382" s="94"/>
      <c r="F382" s="94"/>
      <c r="G382" s="95"/>
      <c r="H382" s="94"/>
      <c r="I382" s="94"/>
      <c r="J382" s="94"/>
      <c r="K382" s="96"/>
      <c r="L382" s="121"/>
      <c r="M382" s="48"/>
      <c r="N382" s="49"/>
      <c r="O382" s="49"/>
      <c r="P382" s="50"/>
      <c r="Q382" s="50"/>
      <c r="T382" s="51"/>
      <c r="U382" s="51"/>
    </row>
    <row r="383" spans="1:21">
      <c r="A383" s="94"/>
      <c r="B383" s="94"/>
      <c r="C383" s="94"/>
      <c r="D383" s="94"/>
      <c r="E383" s="94"/>
      <c r="F383" s="94"/>
      <c r="G383" s="95"/>
      <c r="H383" s="94"/>
      <c r="I383" s="94"/>
      <c r="J383" s="94"/>
      <c r="K383" s="96"/>
      <c r="L383" s="121"/>
      <c r="M383" s="48"/>
      <c r="N383" s="49"/>
      <c r="O383" s="49"/>
      <c r="P383" s="50"/>
      <c r="Q383" s="50"/>
      <c r="T383" s="51"/>
      <c r="U383" s="51"/>
    </row>
    <row r="384" spans="1:21">
      <c r="A384" s="94"/>
      <c r="B384" s="94"/>
      <c r="C384" s="94"/>
      <c r="D384" s="94"/>
      <c r="E384" s="94"/>
      <c r="F384" s="94"/>
      <c r="G384" s="95"/>
      <c r="H384" s="94"/>
      <c r="I384" s="94"/>
      <c r="J384" s="94"/>
      <c r="K384" s="96"/>
      <c r="L384" s="121"/>
      <c r="M384" s="48"/>
      <c r="N384" s="49"/>
      <c r="O384" s="49"/>
      <c r="P384" s="50"/>
      <c r="Q384" s="50"/>
      <c r="T384" s="51"/>
      <c r="U384" s="51"/>
    </row>
    <row r="385" spans="1:21">
      <c r="A385" s="94"/>
      <c r="B385" s="94"/>
      <c r="C385" s="94"/>
      <c r="D385" s="94"/>
      <c r="E385" s="94"/>
      <c r="F385" s="94"/>
      <c r="G385" s="95"/>
      <c r="H385" s="94"/>
      <c r="I385" s="94"/>
      <c r="J385" s="94"/>
      <c r="K385" s="96"/>
      <c r="L385" s="121"/>
      <c r="M385" s="48"/>
      <c r="N385" s="49"/>
      <c r="O385" s="49"/>
      <c r="P385" s="50"/>
      <c r="Q385" s="50"/>
      <c r="T385" s="51"/>
      <c r="U385" s="51"/>
    </row>
    <row r="386" spans="1:21">
      <c r="A386" s="94"/>
      <c r="B386" s="94"/>
      <c r="C386" s="94"/>
      <c r="D386" s="94"/>
      <c r="E386" s="94"/>
      <c r="F386" s="94"/>
      <c r="G386" s="95"/>
      <c r="H386" s="94"/>
      <c r="I386" s="94"/>
      <c r="J386" s="94"/>
      <c r="K386" s="96"/>
      <c r="L386" s="121"/>
      <c r="M386" s="48"/>
      <c r="N386" s="49"/>
      <c r="O386" s="49"/>
      <c r="P386" s="50"/>
      <c r="Q386" s="50"/>
      <c r="T386" s="51"/>
      <c r="U386" s="51"/>
    </row>
    <row r="387" spans="1:21">
      <c r="A387" s="94"/>
      <c r="B387" s="94"/>
      <c r="C387" s="94"/>
      <c r="D387" s="94"/>
      <c r="E387" s="94"/>
      <c r="F387" s="94"/>
      <c r="G387" s="95"/>
      <c r="H387" s="94"/>
      <c r="I387" s="94"/>
      <c r="J387" s="94"/>
      <c r="K387" s="96"/>
      <c r="L387" s="121"/>
      <c r="M387" s="48"/>
      <c r="N387" s="49"/>
      <c r="O387" s="49"/>
      <c r="P387" s="50"/>
      <c r="Q387" s="50"/>
      <c r="T387" s="51"/>
      <c r="U387" s="51"/>
    </row>
    <row r="388" spans="1:21">
      <c r="A388" s="94"/>
      <c r="B388" s="94"/>
      <c r="C388" s="94"/>
      <c r="D388" s="94"/>
      <c r="E388" s="94"/>
      <c r="F388" s="94"/>
      <c r="G388" s="95"/>
      <c r="H388" s="94"/>
      <c r="I388" s="94"/>
      <c r="J388" s="94"/>
      <c r="K388" s="96"/>
      <c r="L388" s="121"/>
      <c r="M388" s="48"/>
      <c r="N388" s="49"/>
      <c r="O388" s="49"/>
      <c r="P388" s="50"/>
      <c r="Q388" s="50"/>
      <c r="T388" s="51"/>
      <c r="U388" s="51"/>
    </row>
    <row r="389" spans="1:21">
      <c r="A389" s="94"/>
      <c r="B389" s="94"/>
      <c r="C389" s="94"/>
      <c r="D389" s="94"/>
      <c r="E389" s="94"/>
      <c r="F389" s="94"/>
      <c r="G389" s="95"/>
      <c r="H389" s="94"/>
      <c r="I389" s="94"/>
      <c r="J389" s="94"/>
      <c r="K389" s="96"/>
      <c r="L389" s="121"/>
      <c r="M389" s="48"/>
      <c r="N389" s="49"/>
      <c r="O389" s="49"/>
      <c r="P389" s="50"/>
      <c r="Q389" s="50"/>
      <c r="T389" s="51"/>
      <c r="U389" s="51"/>
    </row>
    <row r="390" spans="1:21">
      <c r="A390" s="94"/>
      <c r="B390" s="94"/>
      <c r="C390" s="94"/>
      <c r="D390" s="94"/>
      <c r="E390" s="94"/>
      <c r="F390" s="94"/>
      <c r="G390" s="95"/>
      <c r="H390" s="94"/>
      <c r="I390" s="94"/>
      <c r="J390" s="94"/>
      <c r="K390" s="96"/>
      <c r="L390" s="121"/>
      <c r="M390" s="48"/>
      <c r="N390" s="49"/>
      <c r="O390" s="49"/>
      <c r="P390" s="50"/>
      <c r="Q390" s="50"/>
      <c r="T390" s="51"/>
      <c r="U390" s="51"/>
    </row>
    <row r="391" spans="1:21">
      <c r="A391" s="94"/>
      <c r="B391" s="94"/>
      <c r="C391" s="94"/>
      <c r="D391" s="94"/>
      <c r="E391" s="94"/>
      <c r="F391" s="94"/>
      <c r="G391" s="95"/>
      <c r="H391" s="94"/>
      <c r="I391" s="94"/>
      <c r="J391" s="94"/>
      <c r="K391" s="96"/>
      <c r="L391" s="121"/>
      <c r="M391" s="48"/>
      <c r="N391" s="49"/>
      <c r="O391" s="49"/>
      <c r="P391" s="50"/>
      <c r="Q391" s="50"/>
      <c r="T391" s="51"/>
      <c r="U391" s="51"/>
    </row>
    <row r="392" spans="1:21">
      <c r="A392" s="94"/>
      <c r="B392" s="94"/>
      <c r="C392" s="94"/>
      <c r="D392" s="94"/>
      <c r="E392" s="94"/>
      <c r="F392" s="94"/>
      <c r="G392" s="95"/>
      <c r="H392" s="94"/>
      <c r="I392" s="94"/>
      <c r="J392" s="94"/>
      <c r="K392" s="96"/>
      <c r="L392" s="121"/>
      <c r="M392" s="48"/>
      <c r="N392" s="49"/>
      <c r="O392" s="49"/>
      <c r="P392" s="50"/>
      <c r="Q392" s="50"/>
      <c r="T392" s="51"/>
      <c r="U392" s="51"/>
    </row>
    <row r="393" spans="1:21">
      <c r="A393" s="94"/>
      <c r="B393" s="94"/>
      <c r="C393" s="94"/>
      <c r="D393" s="94"/>
      <c r="E393" s="94"/>
      <c r="F393" s="94"/>
      <c r="G393" s="95"/>
      <c r="H393" s="94"/>
      <c r="I393" s="94"/>
      <c r="J393" s="94"/>
      <c r="K393" s="96"/>
      <c r="L393" s="121"/>
      <c r="M393" s="48"/>
      <c r="N393" s="49"/>
      <c r="O393" s="49"/>
      <c r="P393" s="50"/>
      <c r="Q393" s="50"/>
      <c r="T393" s="51"/>
      <c r="U393" s="51"/>
    </row>
    <row r="394" spans="1:21">
      <c r="A394" s="94"/>
      <c r="B394" s="94"/>
      <c r="C394" s="94"/>
      <c r="D394" s="94"/>
      <c r="E394" s="94"/>
      <c r="F394" s="94"/>
      <c r="G394" s="95"/>
      <c r="H394" s="94"/>
      <c r="I394" s="94"/>
      <c r="J394" s="94"/>
      <c r="K394" s="96"/>
      <c r="L394" s="121"/>
      <c r="M394" s="48"/>
      <c r="N394" s="49"/>
      <c r="O394" s="49"/>
      <c r="P394" s="50"/>
      <c r="Q394" s="50"/>
      <c r="T394" s="51"/>
      <c r="U394" s="51"/>
    </row>
    <row r="395" spans="1:21">
      <c r="A395" s="94"/>
      <c r="B395" s="94"/>
      <c r="C395" s="94"/>
      <c r="D395" s="94"/>
      <c r="E395" s="94"/>
      <c r="F395" s="94"/>
      <c r="G395" s="95"/>
      <c r="H395" s="94"/>
      <c r="I395" s="94"/>
      <c r="J395" s="94"/>
      <c r="K395" s="96"/>
      <c r="L395" s="121"/>
      <c r="M395" s="48"/>
      <c r="N395" s="49"/>
      <c r="O395" s="49"/>
      <c r="P395" s="50"/>
      <c r="Q395" s="50"/>
      <c r="T395" s="51"/>
      <c r="U395" s="51"/>
    </row>
    <row r="396" spans="1:21">
      <c r="A396" s="94"/>
      <c r="B396" s="94"/>
      <c r="C396" s="94"/>
      <c r="D396" s="94"/>
      <c r="E396" s="94"/>
      <c r="F396" s="94"/>
      <c r="G396" s="95"/>
      <c r="H396" s="94"/>
      <c r="I396" s="94"/>
      <c r="J396" s="94"/>
      <c r="K396" s="96"/>
      <c r="L396" s="121"/>
      <c r="M396" s="48"/>
      <c r="N396" s="49"/>
      <c r="O396" s="49"/>
      <c r="P396" s="50"/>
      <c r="Q396" s="50"/>
      <c r="T396" s="51"/>
      <c r="U396" s="51"/>
    </row>
    <row r="397" spans="1:21">
      <c r="A397" s="94"/>
      <c r="B397" s="94"/>
      <c r="C397" s="94"/>
      <c r="D397" s="94"/>
      <c r="E397" s="94"/>
      <c r="F397" s="94"/>
      <c r="G397" s="95"/>
      <c r="H397" s="94"/>
      <c r="I397" s="94"/>
      <c r="J397" s="94"/>
      <c r="K397" s="96"/>
      <c r="L397" s="121"/>
      <c r="M397" s="48"/>
      <c r="N397" s="49"/>
      <c r="O397" s="49"/>
      <c r="P397" s="50"/>
      <c r="Q397" s="50"/>
      <c r="T397" s="51"/>
      <c r="U397" s="51"/>
    </row>
    <row r="398" spans="1:21">
      <c r="A398" s="94"/>
      <c r="B398" s="94"/>
      <c r="C398" s="94"/>
      <c r="D398" s="94"/>
      <c r="E398" s="94"/>
      <c r="F398" s="94"/>
      <c r="G398" s="95"/>
      <c r="H398" s="94"/>
      <c r="I398" s="94"/>
      <c r="J398" s="94"/>
      <c r="K398" s="96"/>
      <c r="L398" s="121"/>
      <c r="M398" s="48"/>
      <c r="N398" s="49"/>
      <c r="O398" s="49"/>
      <c r="P398" s="50"/>
      <c r="Q398" s="50"/>
      <c r="T398" s="51"/>
      <c r="U398" s="51"/>
    </row>
    <row r="399" spans="1:21">
      <c r="A399" s="94"/>
      <c r="B399" s="94"/>
      <c r="C399" s="94"/>
      <c r="D399" s="94"/>
      <c r="E399" s="94"/>
      <c r="F399" s="94"/>
      <c r="G399" s="95"/>
      <c r="H399" s="94"/>
      <c r="I399" s="94"/>
      <c r="J399" s="94"/>
      <c r="K399" s="96"/>
      <c r="L399" s="121"/>
      <c r="M399" s="48"/>
      <c r="N399" s="49"/>
      <c r="O399" s="49"/>
      <c r="P399" s="50"/>
      <c r="Q399" s="50"/>
      <c r="T399" s="51"/>
      <c r="U399" s="51"/>
    </row>
    <row r="400" spans="1:21">
      <c r="A400" s="94"/>
      <c r="B400" s="94"/>
      <c r="C400" s="94"/>
      <c r="D400" s="94"/>
      <c r="E400" s="94"/>
      <c r="F400" s="94"/>
      <c r="G400" s="95"/>
      <c r="H400" s="94"/>
      <c r="I400" s="94"/>
      <c r="J400" s="94"/>
      <c r="K400" s="96"/>
      <c r="L400" s="121"/>
      <c r="M400" s="48"/>
      <c r="N400" s="49"/>
      <c r="O400" s="49"/>
      <c r="P400" s="50"/>
      <c r="Q400" s="50"/>
      <c r="T400" s="51"/>
      <c r="U400" s="51"/>
    </row>
    <row r="401" spans="1:21">
      <c r="A401" s="94"/>
      <c r="B401" s="94"/>
      <c r="C401" s="94"/>
      <c r="D401" s="94"/>
      <c r="E401" s="94"/>
      <c r="F401" s="94"/>
      <c r="G401" s="95"/>
      <c r="H401" s="94"/>
      <c r="I401" s="94"/>
      <c r="J401" s="94"/>
      <c r="K401" s="96"/>
      <c r="L401" s="121"/>
      <c r="M401" s="48"/>
      <c r="N401" s="49"/>
      <c r="O401" s="49"/>
      <c r="P401" s="50"/>
      <c r="Q401" s="50"/>
      <c r="T401" s="51"/>
      <c r="U401" s="51"/>
    </row>
    <row r="402" spans="1:21">
      <c r="A402" s="94"/>
      <c r="B402" s="94"/>
      <c r="C402" s="94"/>
      <c r="D402" s="94"/>
      <c r="E402" s="94"/>
      <c r="F402" s="94"/>
      <c r="G402" s="95"/>
      <c r="H402" s="94"/>
      <c r="I402" s="94"/>
      <c r="J402" s="94"/>
      <c r="K402" s="96"/>
      <c r="L402" s="121"/>
      <c r="M402" s="48"/>
      <c r="N402" s="49"/>
      <c r="O402" s="49"/>
      <c r="P402" s="50"/>
      <c r="Q402" s="50"/>
      <c r="T402" s="51"/>
      <c r="U402" s="51"/>
    </row>
    <row r="403" spans="1:21" s="126" customFormat="1">
      <c r="A403" s="114"/>
      <c r="B403" s="114"/>
      <c r="C403" s="114"/>
      <c r="D403" s="114"/>
      <c r="E403" s="114"/>
      <c r="F403" s="114"/>
      <c r="G403" s="113"/>
      <c r="H403" s="114"/>
      <c r="I403" s="114"/>
      <c r="J403" s="114"/>
      <c r="K403" s="115"/>
      <c r="L403" s="121"/>
      <c r="M403" s="48"/>
      <c r="N403" s="49"/>
      <c r="O403" s="49"/>
      <c r="P403" s="50"/>
      <c r="Q403" s="50"/>
      <c r="R403" s="11"/>
      <c r="T403" s="127"/>
      <c r="U403" s="127"/>
    </row>
    <row r="404" spans="1:21">
      <c r="A404" s="94"/>
      <c r="B404" s="94"/>
      <c r="C404" s="94"/>
      <c r="D404" s="94"/>
      <c r="E404" s="94"/>
      <c r="F404" s="94"/>
      <c r="G404" s="95"/>
      <c r="H404" s="94"/>
      <c r="I404" s="94"/>
      <c r="J404" s="94"/>
      <c r="K404" s="96"/>
      <c r="L404" s="121"/>
      <c r="M404" s="48"/>
      <c r="N404" s="49"/>
      <c r="O404" s="49"/>
      <c r="P404" s="50"/>
      <c r="Q404" s="50"/>
      <c r="T404" s="51"/>
      <c r="U404" s="51"/>
    </row>
    <row r="405" spans="1:21">
      <c r="A405" s="94"/>
      <c r="B405" s="94"/>
      <c r="C405" s="94"/>
      <c r="D405" s="94"/>
      <c r="E405" s="94"/>
      <c r="F405" s="94"/>
      <c r="G405" s="95"/>
      <c r="H405" s="94"/>
      <c r="I405" s="94"/>
      <c r="J405" s="94"/>
      <c r="K405" s="96"/>
      <c r="L405" s="121"/>
      <c r="M405" s="48"/>
      <c r="N405" s="49"/>
      <c r="O405" s="49"/>
      <c r="P405" s="50"/>
      <c r="Q405" s="50"/>
      <c r="T405" s="51"/>
      <c r="U405" s="51"/>
    </row>
    <row r="406" spans="1:21">
      <c r="A406" s="94"/>
      <c r="B406" s="94"/>
      <c r="C406" s="94"/>
      <c r="D406" s="94"/>
      <c r="E406" s="94"/>
      <c r="F406" s="94"/>
      <c r="G406" s="95"/>
      <c r="H406" s="94"/>
      <c r="I406" s="94"/>
      <c r="J406" s="94"/>
      <c r="K406" s="96"/>
      <c r="L406" s="121"/>
      <c r="M406" s="48"/>
      <c r="N406" s="49"/>
      <c r="O406" s="49"/>
      <c r="P406" s="50"/>
      <c r="Q406" s="50"/>
      <c r="T406" s="51"/>
      <c r="U406" s="51"/>
    </row>
    <row r="407" spans="1:21">
      <c r="A407" s="94"/>
      <c r="B407" s="94"/>
      <c r="C407" s="94"/>
      <c r="D407" s="94"/>
      <c r="E407" s="94"/>
      <c r="F407" s="94"/>
      <c r="G407" s="95"/>
      <c r="H407" s="94"/>
      <c r="I407" s="94"/>
      <c r="J407" s="94"/>
      <c r="K407" s="96"/>
      <c r="L407" s="121"/>
      <c r="M407" s="48"/>
      <c r="N407" s="49"/>
      <c r="O407" s="49"/>
      <c r="P407" s="50"/>
      <c r="Q407" s="50"/>
      <c r="T407" s="51"/>
      <c r="U407" s="51"/>
    </row>
    <row r="408" spans="1:21">
      <c r="A408" s="94"/>
      <c r="B408" s="94"/>
      <c r="C408" s="94"/>
      <c r="D408" s="94"/>
      <c r="E408" s="94"/>
      <c r="F408" s="94"/>
      <c r="G408" s="95"/>
      <c r="H408" s="94"/>
      <c r="I408" s="94"/>
      <c r="J408" s="94"/>
      <c r="K408" s="96"/>
      <c r="L408" s="121"/>
      <c r="M408" s="48"/>
      <c r="N408" s="49"/>
      <c r="O408" s="49"/>
      <c r="P408" s="50"/>
      <c r="Q408" s="50"/>
      <c r="T408" s="51"/>
      <c r="U408" s="51"/>
    </row>
    <row r="409" spans="1:21">
      <c r="A409" s="94"/>
      <c r="B409" s="94"/>
      <c r="C409" s="94"/>
      <c r="D409" s="94"/>
      <c r="E409" s="94"/>
      <c r="F409" s="94"/>
      <c r="G409" s="95"/>
      <c r="H409" s="94"/>
      <c r="I409" s="94"/>
      <c r="J409" s="94"/>
      <c r="K409" s="96"/>
      <c r="L409" s="121"/>
      <c r="M409" s="48"/>
      <c r="N409" s="49"/>
      <c r="O409" s="49"/>
      <c r="P409" s="50"/>
      <c r="Q409" s="50"/>
      <c r="T409" s="51"/>
      <c r="U409" s="51"/>
    </row>
    <row r="410" spans="1:21">
      <c r="A410" s="94"/>
      <c r="B410" s="94"/>
      <c r="C410" s="94"/>
      <c r="D410" s="94"/>
      <c r="E410" s="94"/>
      <c r="F410" s="94"/>
      <c r="G410" s="95"/>
      <c r="H410" s="94"/>
      <c r="I410" s="94"/>
      <c r="J410" s="94"/>
      <c r="K410" s="96"/>
      <c r="L410" s="121"/>
      <c r="M410" s="48"/>
      <c r="N410" s="49"/>
      <c r="O410" s="49"/>
      <c r="P410" s="50"/>
      <c r="Q410" s="50"/>
      <c r="T410" s="51"/>
      <c r="U410" s="51"/>
    </row>
    <row r="411" spans="1:21">
      <c r="A411" s="94"/>
      <c r="B411" s="94"/>
      <c r="C411" s="94"/>
      <c r="D411" s="94"/>
      <c r="E411" s="94"/>
      <c r="F411" s="94"/>
      <c r="G411" s="95"/>
      <c r="H411" s="94"/>
      <c r="I411" s="94"/>
      <c r="J411" s="94"/>
      <c r="K411" s="96"/>
      <c r="L411" s="121"/>
      <c r="M411" s="48"/>
      <c r="N411" s="49"/>
      <c r="O411" s="49"/>
      <c r="P411" s="50"/>
      <c r="Q411" s="50"/>
      <c r="T411" s="51"/>
      <c r="U411" s="51"/>
    </row>
    <row r="412" spans="1:21">
      <c r="A412" s="94"/>
      <c r="B412" s="94"/>
      <c r="C412" s="94"/>
      <c r="D412" s="94"/>
      <c r="E412" s="94"/>
      <c r="F412" s="94"/>
      <c r="G412" s="95"/>
      <c r="H412" s="94"/>
      <c r="I412" s="94"/>
      <c r="J412" s="94"/>
      <c r="K412" s="96"/>
      <c r="L412" s="121"/>
      <c r="M412" s="48"/>
      <c r="N412" s="49"/>
      <c r="O412" s="49"/>
      <c r="P412" s="50"/>
      <c r="Q412" s="50"/>
      <c r="T412" s="51"/>
      <c r="U412" s="51"/>
    </row>
    <row r="413" spans="1:21">
      <c r="A413" s="94"/>
      <c r="B413" s="94"/>
      <c r="C413" s="94"/>
      <c r="D413" s="94"/>
      <c r="E413" s="94"/>
      <c r="F413" s="94"/>
      <c r="G413" s="95"/>
      <c r="H413" s="94"/>
      <c r="I413" s="94"/>
      <c r="J413" s="94"/>
      <c r="K413" s="96"/>
      <c r="L413" s="121"/>
      <c r="M413" s="48"/>
      <c r="N413" s="49"/>
      <c r="O413" s="49"/>
      <c r="P413" s="50"/>
      <c r="Q413" s="50"/>
      <c r="T413" s="51"/>
      <c r="U413" s="51"/>
    </row>
    <row r="414" spans="1:21">
      <c r="A414" s="94"/>
      <c r="B414" s="94"/>
      <c r="C414" s="94"/>
      <c r="D414" s="94"/>
      <c r="E414" s="94"/>
      <c r="F414" s="94"/>
      <c r="G414" s="95"/>
      <c r="H414" s="94"/>
      <c r="I414" s="94"/>
      <c r="J414" s="94"/>
      <c r="K414" s="96"/>
      <c r="L414" s="121"/>
      <c r="M414" s="48"/>
      <c r="N414" s="49"/>
      <c r="O414" s="49"/>
      <c r="P414" s="50"/>
      <c r="Q414" s="50"/>
      <c r="T414" s="51"/>
      <c r="U414" s="51"/>
    </row>
    <row r="415" spans="1:21">
      <c r="A415" s="94"/>
      <c r="B415" s="94"/>
      <c r="C415" s="94"/>
      <c r="D415" s="94"/>
      <c r="E415" s="94"/>
      <c r="F415" s="94"/>
      <c r="G415" s="95"/>
      <c r="H415" s="94"/>
      <c r="I415" s="94"/>
      <c r="J415" s="94"/>
      <c r="K415" s="96"/>
      <c r="L415" s="121"/>
      <c r="M415" s="48"/>
      <c r="N415" s="49"/>
      <c r="O415" s="49"/>
      <c r="P415" s="50"/>
      <c r="Q415" s="50"/>
      <c r="T415" s="51"/>
      <c r="U415" s="51"/>
    </row>
    <row r="416" spans="1:21">
      <c r="A416" s="94"/>
      <c r="B416" s="94"/>
      <c r="C416" s="94"/>
      <c r="D416" s="94"/>
      <c r="E416" s="94"/>
      <c r="F416" s="94"/>
      <c r="G416" s="95"/>
      <c r="H416" s="94"/>
      <c r="I416" s="94"/>
      <c r="J416" s="94"/>
      <c r="K416" s="96"/>
      <c r="L416" s="121"/>
      <c r="M416" s="48"/>
      <c r="N416" s="49"/>
      <c r="O416" s="49"/>
      <c r="P416" s="50"/>
      <c r="Q416" s="50"/>
      <c r="T416" s="51"/>
      <c r="U416" s="51"/>
    </row>
    <row r="417" spans="1:21">
      <c r="A417" s="94"/>
      <c r="B417" s="94"/>
      <c r="C417" s="94"/>
      <c r="D417" s="94"/>
      <c r="E417" s="94"/>
      <c r="F417" s="94"/>
      <c r="G417" s="95"/>
      <c r="H417" s="94"/>
      <c r="I417" s="94"/>
      <c r="J417" s="94"/>
      <c r="K417" s="96"/>
      <c r="L417" s="121"/>
      <c r="M417" s="48"/>
      <c r="N417" s="49"/>
      <c r="O417" s="49"/>
      <c r="P417" s="50"/>
      <c r="Q417" s="50"/>
      <c r="T417" s="51"/>
      <c r="U417" s="51"/>
    </row>
    <row r="418" spans="1:21">
      <c r="A418" s="94"/>
      <c r="B418" s="94"/>
      <c r="C418" s="94"/>
      <c r="D418" s="94"/>
      <c r="E418" s="94"/>
      <c r="F418" s="94"/>
      <c r="G418" s="95"/>
      <c r="H418" s="94"/>
      <c r="I418" s="94"/>
      <c r="J418" s="94"/>
      <c r="K418" s="96"/>
      <c r="L418" s="121"/>
      <c r="M418" s="48"/>
      <c r="N418" s="49"/>
      <c r="O418" s="49"/>
      <c r="P418" s="50"/>
      <c r="Q418" s="50"/>
      <c r="T418" s="51"/>
      <c r="U418" s="51"/>
    </row>
    <row r="419" spans="1:21">
      <c r="A419" s="94"/>
      <c r="B419" s="94"/>
      <c r="C419" s="94"/>
      <c r="D419" s="94"/>
      <c r="E419" s="94"/>
      <c r="F419" s="94"/>
      <c r="G419" s="95"/>
      <c r="H419" s="94"/>
      <c r="I419" s="94"/>
      <c r="J419" s="94"/>
      <c r="K419" s="96"/>
      <c r="L419" s="121"/>
      <c r="M419" s="48"/>
      <c r="N419" s="49"/>
      <c r="O419" s="49"/>
      <c r="P419" s="50"/>
      <c r="Q419" s="50"/>
      <c r="T419" s="51"/>
      <c r="U419" s="51"/>
    </row>
    <row r="420" spans="1:21" s="126" customFormat="1">
      <c r="A420" s="114"/>
      <c r="B420" s="114"/>
      <c r="C420" s="114"/>
      <c r="D420" s="114"/>
      <c r="E420" s="114"/>
      <c r="F420" s="114"/>
      <c r="G420" s="113"/>
      <c r="H420" s="114"/>
      <c r="I420" s="114"/>
      <c r="J420" s="114"/>
      <c r="K420" s="115"/>
      <c r="L420" s="121"/>
      <c r="M420" s="48"/>
      <c r="N420" s="49"/>
      <c r="O420" s="49"/>
      <c r="P420" s="50"/>
      <c r="Q420" s="50"/>
      <c r="R420" s="11"/>
      <c r="T420" s="127"/>
      <c r="U420" s="127"/>
    </row>
    <row r="421" spans="1:21">
      <c r="A421" s="94"/>
      <c r="B421" s="94"/>
      <c r="C421" s="94"/>
      <c r="D421" s="94"/>
      <c r="E421" s="94"/>
      <c r="F421" s="94"/>
      <c r="G421" s="95"/>
      <c r="H421" s="94"/>
      <c r="I421" s="94"/>
      <c r="J421" s="94"/>
      <c r="K421" s="96"/>
      <c r="L421" s="121"/>
      <c r="M421" s="48"/>
      <c r="N421" s="49"/>
      <c r="O421" s="49"/>
      <c r="P421" s="50"/>
      <c r="Q421" s="50"/>
      <c r="T421" s="51"/>
      <c r="U421" s="51"/>
    </row>
    <row r="422" spans="1:21" s="126" customFormat="1">
      <c r="A422" s="114"/>
      <c r="B422" s="114"/>
      <c r="C422" s="114"/>
      <c r="D422" s="114"/>
      <c r="E422" s="114"/>
      <c r="F422" s="114"/>
      <c r="G422" s="113"/>
      <c r="H422" s="114"/>
      <c r="I422" s="114"/>
      <c r="J422" s="114"/>
      <c r="K422" s="115"/>
      <c r="L422" s="121"/>
      <c r="M422" s="48"/>
      <c r="N422" s="49"/>
      <c r="O422" s="49"/>
      <c r="P422" s="50"/>
      <c r="Q422" s="50"/>
      <c r="R422" s="11"/>
      <c r="T422" s="127"/>
      <c r="U422" s="127"/>
    </row>
    <row r="423" spans="1:21">
      <c r="A423" s="94"/>
      <c r="B423" s="94"/>
      <c r="C423" s="94"/>
      <c r="D423" s="94"/>
      <c r="E423" s="94"/>
      <c r="F423" s="94"/>
      <c r="G423" s="95"/>
      <c r="H423" s="94"/>
      <c r="I423" s="94"/>
      <c r="J423" s="94"/>
      <c r="K423" s="96"/>
      <c r="L423" s="121"/>
      <c r="M423" s="48"/>
      <c r="N423" s="49"/>
      <c r="O423" s="49"/>
      <c r="P423" s="50"/>
      <c r="Q423" s="50"/>
      <c r="T423" s="51"/>
      <c r="U423" s="51"/>
    </row>
    <row r="424" spans="1:21">
      <c r="A424" s="94"/>
      <c r="B424" s="94"/>
      <c r="C424" s="94"/>
      <c r="D424" s="94"/>
      <c r="E424" s="94"/>
      <c r="F424" s="94"/>
      <c r="G424" s="95"/>
      <c r="H424" s="94"/>
      <c r="I424" s="94"/>
      <c r="J424" s="94"/>
      <c r="K424" s="96"/>
      <c r="L424" s="121"/>
      <c r="M424" s="48"/>
      <c r="N424" s="49"/>
      <c r="O424" s="49"/>
      <c r="P424" s="50"/>
      <c r="Q424" s="50"/>
      <c r="T424" s="51"/>
      <c r="U424" s="51"/>
    </row>
    <row r="425" spans="1:21">
      <c r="A425" s="94"/>
      <c r="B425" s="94"/>
      <c r="C425" s="94"/>
      <c r="D425" s="94"/>
      <c r="E425" s="94"/>
      <c r="F425" s="94"/>
      <c r="G425" s="95"/>
      <c r="H425" s="94"/>
      <c r="I425" s="94"/>
      <c r="J425" s="94"/>
      <c r="K425" s="96"/>
      <c r="L425" s="121"/>
      <c r="M425" s="48"/>
      <c r="N425" s="49"/>
      <c r="O425" s="49"/>
      <c r="P425" s="50"/>
      <c r="Q425" s="50"/>
      <c r="T425" s="51"/>
      <c r="U425" s="51"/>
    </row>
    <row r="426" spans="1:21">
      <c r="A426" s="94"/>
      <c r="B426" s="94"/>
      <c r="C426" s="94"/>
      <c r="D426" s="94"/>
      <c r="E426" s="94"/>
      <c r="F426" s="94"/>
      <c r="G426" s="95"/>
      <c r="H426" s="94"/>
      <c r="I426" s="94"/>
      <c r="J426" s="94"/>
      <c r="K426" s="96"/>
      <c r="L426" s="121"/>
      <c r="M426" s="48"/>
      <c r="N426" s="49"/>
      <c r="O426" s="49"/>
      <c r="P426" s="50"/>
      <c r="Q426" s="50"/>
      <c r="T426" s="51"/>
      <c r="U426" s="51"/>
    </row>
    <row r="427" spans="1:21">
      <c r="A427" s="94"/>
      <c r="B427" s="94"/>
      <c r="C427" s="94"/>
      <c r="D427" s="94"/>
      <c r="E427" s="94"/>
      <c r="F427" s="94"/>
      <c r="G427" s="95"/>
      <c r="H427" s="94"/>
      <c r="I427" s="94"/>
      <c r="J427" s="94"/>
      <c r="K427" s="96"/>
      <c r="L427" s="121"/>
      <c r="M427" s="48"/>
      <c r="N427" s="49"/>
      <c r="O427" s="49"/>
      <c r="P427" s="50"/>
      <c r="Q427" s="50"/>
      <c r="T427" s="51"/>
      <c r="U427" s="51"/>
    </row>
    <row r="428" spans="1:21">
      <c r="A428" s="94"/>
      <c r="B428" s="94"/>
      <c r="C428" s="94"/>
      <c r="D428" s="94"/>
      <c r="E428" s="94"/>
      <c r="F428" s="94"/>
      <c r="G428" s="95"/>
      <c r="H428" s="94"/>
      <c r="I428" s="94"/>
      <c r="J428" s="94"/>
      <c r="K428" s="96"/>
      <c r="L428" s="121"/>
      <c r="M428" s="48"/>
      <c r="N428" s="49"/>
      <c r="O428" s="49"/>
      <c r="P428" s="50"/>
      <c r="Q428" s="50"/>
      <c r="T428" s="51"/>
      <c r="U428" s="51"/>
    </row>
    <row r="429" spans="1:21">
      <c r="A429" s="94"/>
      <c r="B429" s="94"/>
      <c r="C429" s="94"/>
      <c r="D429" s="94"/>
      <c r="E429" s="94"/>
      <c r="F429" s="94"/>
      <c r="G429" s="95"/>
      <c r="H429" s="94"/>
      <c r="I429" s="94"/>
      <c r="J429" s="94"/>
      <c r="K429" s="96"/>
      <c r="L429" s="121"/>
      <c r="M429" s="48"/>
      <c r="N429" s="49"/>
      <c r="O429" s="49"/>
      <c r="P429" s="50"/>
      <c r="Q429" s="50"/>
      <c r="T429" s="51"/>
      <c r="U429" s="51"/>
    </row>
    <row r="430" spans="1:21">
      <c r="A430" s="94"/>
      <c r="B430" s="94"/>
      <c r="C430" s="94"/>
      <c r="D430" s="94"/>
      <c r="E430" s="94"/>
      <c r="F430" s="94"/>
      <c r="G430" s="95"/>
      <c r="H430" s="94"/>
      <c r="I430" s="94"/>
      <c r="J430" s="94"/>
      <c r="K430" s="96"/>
      <c r="L430" s="121"/>
      <c r="M430" s="48"/>
      <c r="N430" s="49"/>
      <c r="O430" s="49"/>
      <c r="P430" s="50"/>
      <c r="Q430" s="50"/>
      <c r="T430" s="51"/>
      <c r="U430" s="51"/>
    </row>
    <row r="431" spans="1:21">
      <c r="A431" s="94"/>
      <c r="B431" s="94"/>
      <c r="C431" s="94"/>
      <c r="D431" s="94"/>
      <c r="E431" s="94"/>
      <c r="F431" s="94"/>
      <c r="G431" s="95"/>
      <c r="H431" s="94"/>
      <c r="I431" s="94"/>
      <c r="J431" s="94"/>
      <c r="K431" s="96"/>
      <c r="L431" s="121"/>
      <c r="M431" s="48"/>
      <c r="N431" s="49"/>
      <c r="O431" s="49"/>
      <c r="P431" s="50"/>
      <c r="Q431" s="50"/>
      <c r="T431" s="51"/>
      <c r="U431" s="51"/>
    </row>
    <row r="432" spans="1:21">
      <c r="A432" s="94"/>
      <c r="B432" s="94"/>
      <c r="C432" s="94"/>
      <c r="D432" s="94"/>
      <c r="E432" s="94"/>
      <c r="F432" s="94"/>
      <c r="G432" s="95"/>
      <c r="H432" s="94"/>
      <c r="I432" s="94"/>
      <c r="J432" s="94"/>
      <c r="K432" s="96"/>
      <c r="L432" s="121"/>
      <c r="M432" s="48"/>
      <c r="N432" s="49"/>
      <c r="O432" s="49"/>
      <c r="P432" s="50"/>
      <c r="Q432" s="50"/>
      <c r="T432" s="51"/>
      <c r="U432" s="51"/>
    </row>
    <row r="433" spans="1:21">
      <c r="A433" s="94"/>
      <c r="B433" s="94"/>
      <c r="C433" s="94"/>
      <c r="D433" s="94"/>
      <c r="E433" s="94"/>
      <c r="F433" s="94"/>
      <c r="G433" s="95"/>
      <c r="H433" s="94"/>
      <c r="I433" s="94"/>
      <c r="J433" s="94"/>
      <c r="K433" s="96"/>
      <c r="L433" s="121"/>
      <c r="M433" s="48"/>
      <c r="N433" s="49"/>
      <c r="O433" s="49"/>
      <c r="P433" s="50"/>
      <c r="Q433" s="50"/>
      <c r="T433" s="51"/>
      <c r="U433" s="51"/>
    </row>
    <row r="434" spans="1:21">
      <c r="A434" s="94"/>
      <c r="B434" s="94"/>
      <c r="C434" s="94"/>
      <c r="D434" s="94"/>
      <c r="E434" s="94"/>
      <c r="F434" s="94"/>
      <c r="G434" s="95"/>
      <c r="H434" s="94"/>
      <c r="I434" s="94"/>
      <c r="J434" s="94"/>
      <c r="K434" s="96"/>
      <c r="L434" s="121"/>
      <c r="M434" s="48"/>
      <c r="N434" s="49"/>
      <c r="O434" s="49"/>
      <c r="P434" s="50"/>
      <c r="Q434" s="50"/>
      <c r="T434" s="51"/>
      <c r="U434" s="51"/>
    </row>
    <row r="435" spans="1:21">
      <c r="A435" s="94"/>
      <c r="B435" s="94"/>
      <c r="C435" s="94"/>
      <c r="D435" s="94"/>
      <c r="E435" s="94"/>
      <c r="F435" s="94"/>
      <c r="G435" s="95"/>
      <c r="H435" s="94"/>
      <c r="I435" s="94"/>
      <c r="J435" s="94"/>
      <c r="K435" s="96"/>
      <c r="L435" s="121"/>
      <c r="M435" s="48"/>
      <c r="N435" s="49"/>
      <c r="O435" s="49"/>
      <c r="P435" s="50"/>
      <c r="Q435" s="50"/>
      <c r="T435" s="51"/>
      <c r="U435" s="51"/>
    </row>
    <row r="436" spans="1:21">
      <c r="A436" s="94"/>
      <c r="B436" s="94"/>
      <c r="C436" s="94"/>
      <c r="D436" s="94"/>
      <c r="E436" s="94"/>
      <c r="F436" s="94"/>
      <c r="G436" s="95"/>
      <c r="H436" s="94"/>
      <c r="I436" s="94"/>
      <c r="J436" s="94"/>
      <c r="K436" s="96"/>
      <c r="L436" s="121"/>
      <c r="M436" s="48"/>
      <c r="N436" s="49"/>
      <c r="O436" s="49"/>
      <c r="P436" s="50"/>
      <c r="Q436" s="50"/>
      <c r="T436" s="51"/>
      <c r="U436" s="51"/>
    </row>
    <row r="437" spans="1:21">
      <c r="A437" s="94"/>
      <c r="B437" s="94"/>
      <c r="C437" s="94"/>
      <c r="D437" s="94"/>
      <c r="E437" s="94"/>
      <c r="F437" s="94"/>
      <c r="G437" s="95"/>
      <c r="H437" s="94"/>
      <c r="I437" s="94"/>
      <c r="J437" s="94"/>
      <c r="K437" s="96"/>
      <c r="L437" s="121"/>
      <c r="M437" s="48"/>
      <c r="N437" s="49"/>
      <c r="O437" s="49"/>
      <c r="P437" s="50"/>
      <c r="Q437" s="50"/>
      <c r="T437" s="51"/>
      <c r="U437" s="51"/>
    </row>
    <row r="438" spans="1:21">
      <c r="A438" s="94"/>
      <c r="B438" s="94"/>
      <c r="C438" s="94"/>
      <c r="D438" s="94"/>
      <c r="E438" s="94"/>
      <c r="F438" s="94"/>
      <c r="G438" s="95"/>
      <c r="H438" s="94"/>
      <c r="I438" s="94"/>
      <c r="J438" s="94"/>
      <c r="K438" s="96"/>
      <c r="L438" s="121"/>
      <c r="M438" s="48"/>
      <c r="N438" s="49"/>
      <c r="O438" s="49"/>
      <c r="P438" s="50"/>
      <c r="Q438" s="50"/>
      <c r="T438" s="51"/>
      <c r="U438" s="51"/>
    </row>
    <row r="439" spans="1:21">
      <c r="A439" s="94"/>
      <c r="B439" s="94"/>
      <c r="C439" s="94"/>
      <c r="D439" s="94"/>
      <c r="E439" s="94"/>
      <c r="F439" s="94"/>
      <c r="G439" s="95"/>
      <c r="H439" s="94"/>
      <c r="I439" s="94"/>
      <c r="J439" s="94"/>
      <c r="K439" s="96"/>
      <c r="L439" s="121"/>
      <c r="M439" s="48"/>
      <c r="N439" s="49"/>
      <c r="O439" s="49"/>
      <c r="P439" s="50"/>
      <c r="Q439" s="50"/>
      <c r="T439" s="51"/>
      <c r="U439" s="51"/>
    </row>
    <row r="440" spans="1:21">
      <c r="A440" s="94"/>
      <c r="B440" s="94"/>
      <c r="C440" s="94"/>
      <c r="D440" s="94"/>
      <c r="E440" s="94"/>
      <c r="F440" s="94"/>
      <c r="G440" s="95"/>
      <c r="H440" s="94"/>
      <c r="I440" s="94"/>
      <c r="J440" s="94"/>
      <c r="K440" s="96"/>
      <c r="L440" s="121"/>
      <c r="M440" s="48"/>
      <c r="N440" s="49"/>
      <c r="O440" s="49"/>
      <c r="P440" s="50"/>
      <c r="Q440" s="50"/>
      <c r="T440" s="51"/>
      <c r="U440" s="51"/>
    </row>
    <row r="441" spans="1:21">
      <c r="A441" s="94"/>
      <c r="B441" s="94"/>
      <c r="C441" s="94"/>
      <c r="D441" s="94"/>
      <c r="E441" s="94"/>
      <c r="F441" s="94"/>
      <c r="G441" s="95"/>
      <c r="H441" s="94"/>
      <c r="I441" s="94"/>
      <c r="J441" s="94"/>
      <c r="K441" s="96"/>
      <c r="L441" s="121"/>
      <c r="M441" s="48"/>
      <c r="N441" s="49"/>
      <c r="O441" s="49"/>
      <c r="P441" s="50"/>
      <c r="Q441" s="50"/>
      <c r="T441" s="51"/>
      <c r="U441" s="51"/>
    </row>
    <row r="442" spans="1:21">
      <c r="A442" s="94"/>
      <c r="B442" s="94"/>
      <c r="C442" s="94"/>
      <c r="D442" s="94"/>
      <c r="E442" s="94"/>
      <c r="F442" s="94"/>
      <c r="G442" s="95"/>
      <c r="H442" s="94"/>
      <c r="I442" s="94"/>
      <c r="J442" s="94"/>
      <c r="K442" s="96"/>
      <c r="L442" s="121"/>
      <c r="M442" s="48"/>
      <c r="N442" s="49"/>
      <c r="O442" s="49"/>
      <c r="P442" s="50"/>
      <c r="Q442" s="50"/>
      <c r="T442" s="51"/>
      <c r="U442" s="51"/>
    </row>
    <row r="443" spans="1:21">
      <c r="A443" s="94"/>
      <c r="B443" s="94"/>
      <c r="C443" s="94"/>
      <c r="D443" s="94"/>
      <c r="E443" s="94"/>
      <c r="F443" s="94"/>
      <c r="G443" s="95"/>
      <c r="H443" s="94"/>
      <c r="I443" s="94"/>
      <c r="J443" s="94"/>
      <c r="K443" s="96"/>
      <c r="L443" s="121"/>
      <c r="M443" s="48"/>
      <c r="N443" s="49"/>
      <c r="O443" s="49"/>
      <c r="P443" s="50"/>
      <c r="Q443" s="50"/>
      <c r="T443" s="51"/>
      <c r="U443" s="51"/>
    </row>
    <row r="444" spans="1:21">
      <c r="A444" s="94"/>
      <c r="B444" s="94"/>
      <c r="C444" s="94"/>
      <c r="D444" s="94"/>
      <c r="E444" s="94"/>
      <c r="F444" s="94"/>
      <c r="G444" s="95"/>
      <c r="H444" s="94"/>
      <c r="I444" s="94"/>
      <c r="J444" s="94"/>
      <c r="K444" s="96"/>
      <c r="L444" s="121"/>
      <c r="M444" s="48"/>
      <c r="N444" s="49"/>
      <c r="O444" s="49"/>
      <c r="P444" s="50"/>
      <c r="Q444" s="50"/>
      <c r="T444" s="51"/>
      <c r="U444" s="51"/>
    </row>
    <row r="445" spans="1:21">
      <c r="A445" s="94"/>
      <c r="B445" s="94"/>
      <c r="C445" s="94"/>
      <c r="D445" s="94"/>
      <c r="E445" s="94"/>
      <c r="F445" s="94"/>
      <c r="G445" s="95"/>
      <c r="H445" s="94"/>
      <c r="I445" s="94"/>
      <c r="J445" s="94"/>
      <c r="K445" s="96"/>
      <c r="L445" s="121"/>
      <c r="M445" s="48"/>
      <c r="N445" s="49"/>
      <c r="O445" s="49"/>
      <c r="P445" s="50"/>
      <c r="Q445" s="50"/>
      <c r="T445" s="51"/>
      <c r="U445" s="51"/>
    </row>
    <row r="446" spans="1:21" s="126" customFormat="1">
      <c r="A446" s="114"/>
      <c r="B446" s="114"/>
      <c r="C446" s="114"/>
      <c r="D446" s="114"/>
      <c r="E446" s="114"/>
      <c r="F446" s="114"/>
      <c r="G446" s="113"/>
      <c r="H446" s="114"/>
      <c r="I446" s="114"/>
      <c r="J446" s="114"/>
      <c r="K446" s="115"/>
      <c r="L446" s="121"/>
      <c r="M446" s="48"/>
      <c r="N446" s="49"/>
      <c r="O446" s="49"/>
      <c r="P446" s="50"/>
      <c r="Q446" s="50"/>
      <c r="R446" s="11"/>
      <c r="T446" s="127"/>
      <c r="U446" s="127"/>
    </row>
    <row r="447" spans="1:21">
      <c r="A447" s="94"/>
      <c r="B447" s="94"/>
      <c r="C447" s="94"/>
      <c r="D447" s="94"/>
      <c r="E447" s="94"/>
      <c r="F447" s="94"/>
      <c r="G447" s="95"/>
      <c r="H447" s="94"/>
      <c r="I447" s="94"/>
      <c r="J447" s="94"/>
      <c r="K447" s="96"/>
      <c r="L447" s="121"/>
      <c r="M447" s="48"/>
      <c r="N447" s="49"/>
      <c r="O447" s="49"/>
      <c r="P447" s="50"/>
      <c r="Q447" s="50"/>
      <c r="T447" s="51"/>
      <c r="U447" s="51"/>
    </row>
    <row r="448" spans="1:21" s="126" customFormat="1">
      <c r="A448" s="114"/>
      <c r="B448" s="114"/>
      <c r="C448" s="114"/>
      <c r="D448" s="114"/>
      <c r="E448" s="114"/>
      <c r="F448" s="114"/>
      <c r="G448" s="113"/>
      <c r="H448" s="114"/>
      <c r="I448" s="114"/>
      <c r="J448" s="114"/>
      <c r="K448" s="115"/>
      <c r="L448" s="121"/>
      <c r="M448" s="48"/>
      <c r="N448" s="49"/>
      <c r="O448" s="49"/>
      <c r="P448" s="50"/>
      <c r="Q448" s="50"/>
      <c r="R448" s="11"/>
      <c r="T448" s="127"/>
      <c r="U448" s="127"/>
    </row>
    <row r="449" spans="1:21">
      <c r="A449" s="94"/>
      <c r="B449" s="94"/>
      <c r="C449" s="94"/>
      <c r="D449" s="94"/>
      <c r="E449" s="94"/>
      <c r="F449" s="94"/>
      <c r="G449" s="95"/>
      <c r="H449" s="94"/>
      <c r="I449" s="94"/>
      <c r="J449" s="94"/>
      <c r="K449" s="96"/>
      <c r="L449" s="121"/>
      <c r="M449" s="48"/>
      <c r="N449" s="49"/>
      <c r="O449" s="49"/>
      <c r="P449" s="50"/>
      <c r="Q449" s="50"/>
      <c r="T449" s="51"/>
      <c r="U449" s="51"/>
    </row>
    <row r="450" spans="1:21">
      <c r="A450" s="94"/>
      <c r="B450" s="94"/>
      <c r="C450" s="94"/>
      <c r="D450" s="94"/>
      <c r="E450" s="94"/>
      <c r="F450" s="94"/>
      <c r="G450" s="95"/>
      <c r="H450" s="94"/>
      <c r="I450" s="94"/>
      <c r="J450" s="94"/>
      <c r="K450" s="96"/>
      <c r="L450" s="121"/>
      <c r="M450" s="48"/>
      <c r="N450" s="49"/>
      <c r="O450" s="49"/>
      <c r="P450" s="50"/>
      <c r="Q450" s="50"/>
      <c r="T450" s="51"/>
      <c r="U450" s="51"/>
    </row>
    <row r="451" spans="1:21">
      <c r="A451" s="94"/>
      <c r="B451" s="94"/>
      <c r="C451" s="94"/>
      <c r="D451" s="94"/>
      <c r="E451" s="94"/>
      <c r="F451" s="94"/>
      <c r="G451" s="95"/>
      <c r="H451" s="94"/>
      <c r="I451" s="94"/>
      <c r="J451" s="94"/>
      <c r="K451" s="96"/>
      <c r="L451" s="121"/>
      <c r="M451" s="48"/>
      <c r="N451" s="49"/>
      <c r="O451" s="49"/>
      <c r="P451" s="50"/>
      <c r="Q451" s="50"/>
      <c r="T451" s="51"/>
      <c r="U451" s="51"/>
    </row>
    <row r="452" spans="1:21">
      <c r="A452" s="94"/>
      <c r="B452" s="94"/>
      <c r="C452" s="94"/>
      <c r="D452" s="94"/>
      <c r="E452" s="94"/>
      <c r="F452" s="94"/>
      <c r="G452" s="95"/>
      <c r="H452" s="94"/>
      <c r="I452" s="94"/>
      <c r="J452" s="94"/>
      <c r="K452" s="96"/>
      <c r="L452" s="121"/>
      <c r="M452" s="48"/>
      <c r="N452" s="49"/>
      <c r="O452" s="49"/>
      <c r="P452" s="50"/>
      <c r="Q452" s="50"/>
      <c r="T452" s="51"/>
      <c r="U452" s="51"/>
    </row>
    <row r="453" spans="1:21">
      <c r="A453" s="94"/>
      <c r="B453" s="94"/>
      <c r="C453" s="94"/>
      <c r="D453" s="94"/>
      <c r="E453" s="94"/>
      <c r="F453" s="94"/>
      <c r="G453" s="95"/>
      <c r="H453" s="94"/>
      <c r="I453" s="94"/>
      <c r="J453" s="94"/>
      <c r="K453" s="96"/>
      <c r="L453" s="121"/>
      <c r="M453" s="48"/>
      <c r="N453" s="49"/>
      <c r="O453" s="49"/>
      <c r="P453" s="50"/>
      <c r="Q453" s="50"/>
      <c r="T453" s="51"/>
      <c r="U453" s="51"/>
    </row>
    <row r="454" spans="1:21">
      <c r="A454" s="94"/>
      <c r="B454" s="94"/>
      <c r="C454" s="94"/>
      <c r="D454" s="94"/>
      <c r="E454" s="94"/>
      <c r="F454" s="94"/>
      <c r="G454" s="95"/>
      <c r="H454" s="94"/>
      <c r="I454" s="94"/>
      <c r="J454" s="94"/>
      <c r="K454" s="96"/>
      <c r="L454" s="121"/>
      <c r="M454" s="48"/>
      <c r="N454" s="49"/>
      <c r="O454" s="49"/>
      <c r="P454" s="50"/>
      <c r="Q454" s="50"/>
      <c r="T454" s="51"/>
      <c r="U454" s="51"/>
    </row>
    <row r="455" spans="1:21">
      <c r="A455" s="94"/>
      <c r="B455" s="94"/>
      <c r="C455" s="94"/>
      <c r="D455" s="94"/>
      <c r="E455" s="94"/>
      <c r="F455" s="94"/>
      <c r="G455" s="95"/>
      <c r="H455" s="94"/>
      <c r="I455" s="94"/>
      <c r="J455" s="94"/>
      <c r="K455" s="96"/>
      <c r="L455" s="121"/>
      <c r="M455" s="48"/>
      <c r="N455" s="49"/>
      <c r="O455" s="49"/>
      <c r="P455" s="50"/>
      <c r="Q455" s="50"/>
      <c r="T455" s="51"/>
      <c r="U455" s="51"/>
    </row>
    <row r="456" spans="1:21">
      <c r="A456" s="94"/>
      <c r="B456" s="94"/>
      <c r="C456" s="94"/>
      <c r="D456" s="94"/>
      <c r="E456" s="94"/>
      <c r="F456" s="94"/>
      <c r="G456" s="95"/>
      <c r="H456" s="94"/>
      <c r="I456" s="94"/>
      <c r="J456" s="94"/>
      <c r="K456" s="96"/>
      <c r="L456" s="121"/>
      <c r="M456" s="48"/>
      <c r="N456" s="49"/>
      <c r="O456" s="49"/>
      <c r="P456" s="50"/>
      <c r="Q456" s="50"/>
      <c r="T456" s="51"/>
      <c r="U456" s="51"/>
    </row>
    <row r="457" spans="1:21">
      <c r="A457" s="94"/>
      <c r="B457" s="94"/>
      <c r="C457" s="94"/>
      <c r="D457" s="94"/>
      <c r="E457" s="94"/>
      <c r="F457" s="94"/>
      <c r="G457" s="95"/>
      <c r="H457" s="94"/>
      <c r="I457" s="94"/>
      <c r="J457" s="94"/>
      <c r="K457" s="96"/>
      <c r="L457" s="121"/>
      <c r="M457" s="48"/>
      <c r="N457" s="49"/>
      <c r="O457" s="49"/>
      <c r="P457" s="50"/>
      <c r="Q457" s="50"/>
      <c r="T457" s="51"/>
      <c r="U457" s="51"/>
    </row>
    <row r="458" spans="1:21">
      <c r="A458" s="94"/>
      <c r="B458" s="94"/>
      <c r="C458" s="94"/>
      <c r="D458" s="94"/>
      <c r="E458" s="94"/>
      <c r="F458" s="94"/>
      <c r="G458" s="95"/>
      <c r="H458" s="94"/>
      <c r="I458" s="94"/>
      <c r="J458" s="94"/>
      <c r="K458" s="96"/>
      <c r="L458" s="121"/>
      <c r="M458" s="48"/>
      <c r="N458" s="49"/>
      <c r="O458" s="49"/>
      <c r="P458" s="50"/>
      <c r="Q458" s="50"/>
      <c r="T458" s="51"/>
      <c r="U458" s="51"/>
    </row>
    <row r="459" spans="1:21">
      <c r="A459" s="94"/>
      <c r="B459" s="94"/>
      <c r="C459" s="94"/>
      <c r="D459" s="94"/>
      <c r="E459" s="94"/>
      <c r="F459" s="94"/>
      <c r="G459" s="95"/>
      <c r="H459" s="94"/>
      <c r="I459" s="94"/>
      <c r="J459" s="94"/>
      <c r="K459" s="96"/>
      <c r="L459" s="121"/>
      <c r="M459" s="48"/>
      <c r="N459" s="49"/>
      <c r="O459" s="49"/>
      <c r="P459" s="50"/>
      <c r="Q459" s="50"/>
      <c r="T459" s="51"/>
      <c r="U459" s="51"/>
    </row>
    <row r="460" spans="1:21">
      <c r="A460" s="94"/>
      <c r="B460" s="94"/>
      <c r="C460" s="94"/>
      <c r="D460" s="94"/>
      <c r="E460" s="94"/>
      <c r="F460" s="94"/>
      <c r="G460" s="95"/>
      <c r="H460" s="94"/>
      <c r="I460" s="94"/>
      <c r="J460" s="94"/>
      <c r="K460" s="96"/>
      <c r="L460" s="121"/>
      <c r="M460" s="48"/>
      <c r="N460" s="49"/>
      <c r="O460" s="49"/>
      <c r="P460" s="50"/>
      <c r="Q460" s="50"/>
      <c r="T460" s="51"/>
      <c r="U460" s="51"/>
    </row>
    <row r="461" spans="1:21">
      <c r="A461" s="94"/>
      <c r="B461" s="94"/>
      <c r="C461" s="94"/>
      <c r="D461" s="94"/>
      <c r="E461" s="94"/>
      <c r="F461" s="94"/>
      <c r="G461" s="95"/>
      <c r="H461" s="94"/>
      <c r="I461" s="94"/>
      <c r="J461" s="94"/>
      <c r="K461" s="96"/>
      <c r="L461" s="121"/>
      <c r="M461" s="48"/>
      <c r="N461" s="49"/>
      <c r="O461" s="49"/>
      <c r="P461" s="50"/>
      <c r="Q461" s="50"/>
      <c r="T461" s="51"/>
      <c r="U461" s="51"/>
    </row>
    <row r="462" spans="1:21">
      <c r="A462" s="94"/>
      <c r="B462" s="94"/>
      <c r="C462" s="94"/>
      <c r="D462" s="94"/>
      <c r="E462" s="94"/>
      <c r="F462" s="94"/>
      <c r="G462" s="95"/>
      <c r="H462" s="94"/>
      <c r="I462" s="94"/>
      <c r="J462" s="94"/>
      <c r="K462" s="96"/>
      <c r="L462" s="121"/>
      <c r="M462" s="48"/>
      <c r="N462" s="49"/>
      <c r="O462" s="49"/>
      <c r="P462" s="50"/>
      <c r="Q462" s="50"/>
      <c r="T462" s="51"/>
      <c r="U462" s="51"/>
    </row>
    <row r="463" spans="1:21">
      <c r="A463" s="94"/>
      <c r="B463" s="94"/>
      <c r="C463" s="94"/>
      <c r="D463" s="94"/>
      <c r="E463" s="94"/>
      <c r="F463" s="94"/>
      <c r="G463" s="95"/>
      <c r="H463" s="94"/>
      <c r="I463" s="94"/>
      <c r="J463" s="94"/>
      <c r="K463" s="96"/>
      <c r="L463" s="121"/>
      <c r="M463" s="48"/>
      <c r="N463" s="49"/>
      <c r="O463" s="49"/>
      <c r="P463" s="50"/>
      <c r="Q463" s="50"/>
      <c r="T463" s="51"/>
      <c r="U463" s="51"/>
    </row>
    <row r="464" spans="1:21">
      <c r="A464" s="94"/>
      <c r="B464" s="94"/>
      <c r="C464" s="94"/>
      <c r="D464" s="94"/>
      <c r="E464" s="94"/>
      <c r="F464" s="94"/>
      <c r="G464" s="95"/>
      <c r="H464" s="94"/>
      <c r="I464" s="94"/>
      <c r="J464" s="94"/>
      <c r="K464" s="96"/>
      <c r="L464" s="121"/>
      <c r="M464" s="48"/>
      <c r="N464" s="49"/>
      <c r="O464" s="49"/>
      <c r="P464" s="50"/>
      <c r="Q464" s="50"/>
      <c r="T464" s="51"/>
      <c r="U464" s="51"/>
    </row>
    <row r="465" spans="1:21">
      <c r="A465" s="94"/>
      <c r="B465" s="94"/>
      <c r="C465" s="94"/>
      <c r="D465" s="94"/>
      <c r="E465" s="94"/>
      <c r="F465" s="94"/>
      <c r="G465" s="95"/>
      <c r="H465" s="94"/>
      <c r="I465" s="94"/>
      <c r="J465" s="94"/>
      <c r="K465" s="96"/>
      <c r="L465" s="121"/>
      <c r="M465" s="48"/>
      <c r="N465" s="49"/>
      <c r="O465" s="49"/>
      <c r="P465" s="50"/>
      <c r="Q465" s="50"/>
      <c r="T465" s="51"/>
      <c r="U465" s="51"/>
    </row>
    <row r="466" spans="1:21">
      <c r="A466" s="94"/>
      <c r="B466" s="94"/>
      <c r="C466" s="94"/>
      <c r="D466" s="94"/>
      <c r="E466" s="94"/>
      <c r="F466" s="94"/>
      <c r="G466" s="95"/>
      <c r="H466" s="94"/>
      <c r="I466" s="94"/>
      <c r="J466" s="94"/>
      <c r="K466" s="96"/>
      <c r="L466" s="121"/>
      <c r="M466" s="48"/>
      <c r="N466" s="49"/>
      <c r="O466" s="49"/>
      <c r="P466" s="50"/>
      <c r="Q466" s="50"/>
      <c r="T466" s="51"/>
      <c r="U466" s="51"/>
    </row>
    <row r="467" spans="1:21">
      <c r="A467" s="94"/>
      <c r="B467" s="94"/>
      <c r="C467" s="94"/>
      <c r="D467" s="94"/>
      <c r="E467" s="94"/>
      <c r="F467" s="94"/>
      <c r="G467" s="95"/>
      <c r="H467" s="94"/>
      <c r="I467" s="94"/>
      <c r="J467" s="94"/>
      <c r="K467" s="96"/>
      <c r="L467" s="121"/>
      <c r="M467" s="48"/>
      <c r="N467" s="49"/>
      <c r="O467" s="49"/>
      <c r="P467" s="50"/>
      <c r="Q467" s="50"/>
      <c r="T467" s="51"/>
      <c r="U467" s="51"/>
    </row>
    <row r="468" spans="1:21">
      <c r="A468" s="94"/>
      <c r="B468" s="94"/>
      <c r="C468" s="94"/>
      <c r="D468" s="94"/>
      <c r="E468" s="94"/>
      <c r="F468" s="94"/>
      <c r="G468" s="95"/>
      <c r="H468" s="94"/>
      <c r="I468" s="94"/>
      <c r="J468" s="94"/>
      <c r="K468" s="96"/>
      <c r="L468" s="121"/>
      <c r="M468" s="48"/>
      <c r="N468" s="49"/>
      <c r="O468" s="49"/>
      <c r="P468" s="50"/>
      <c r="Q468" s="50"/>
      <c r="T468" s="51"/>
      <c r="U468" s="51"/>
    </row>
    <row r="469" spans="1:21">
      <c r="A469" s="94"/>
      <c r="B469" s="94"/>
      <c r="C469" s="94"/>
      <c r="D469" s="94"/>
      <c r="E469" s="94"/>
      <c r="F469" s="94"/>
      <c r="G469" s="95"/>
      <c r="H469" s="94"/>
      <c r="I469" s="94"/>
      <c r="J469" s="94"/>
      <c r="K469" s="96"/>
      <c r="L469" s="121"/>
      <c r="M469" s="48"/>
      <c r="N469" s="49"/>
      <c r="O469" s="49"/>
      <c r="P469" s="50"/>
      <c r="Q469" s="50"/>
      <c r="T469" s="51"/>
      <c r="U469" s="51"/>
    </row>
    <row r="470" spans="1:21">
      <c r="A470" s="94"/>
      <c r="B470" s="94"/>
      <c r="C470" s="94"/>
      <c r="D470" s="94"/>
      <c r="E470" s="94"/>
      <c r="F470" s="94"/>
      <c r="G470" s="95"/>
      <c r="H470" s="94"/>
      <c r="I470" s="94"/>
      <c r="J470" s="94"/>
      <c r="K470" s="96"/>
      <c r="L470" s="121"/>
      <c r="M470" s="48"/>
      <c r="N470" s="49"/>
      <c r="O470" s="49"/>
      <c r="P470" s="50"/>
      <c r="Q470" s="50"/>
      <c r="T470" s="51"/>
      <c r="U470" s="51"/>
    </row>
    <row r="471" spans="1:21">
      <c r="A471" s="94"/>
      <c r="B471" s="94"/>
      <c r="C471" s="94"/>
      <c r="D471" s="94"/>
      <c r="E471" s="94"/>
      <c r="F471" s="94"/>
      <c r="G471" s="95"/>
      <c r="H471" s="94"/>
      <c r="I471" s="94"/>
      <c r="J471" s="94"/>
      <c r="K471" s="96"/>
      <c r="L471" s="121"/>
      <c r="M471" s="48"/>
      <c r="N471" s="49"/>
      <c r="O471" s="49"/>
      <c r="P471" s="50"/>
      <c r="Q471" s="50"/>
      <c r="T471" s="51"/>
      <c r="U471" s="51"/>
    </row>
    <row r="472" spans="1:21">
      <c r="A472" s="94"/>
      <c r="B472" s="94"/>
      <c r="C472" s="94"/>
      <c r="D472" s="94"/>
      <c r="E472" s="94"/>
      <c r="F472" s="94"/>
      <c r="G472" s="95"/>
      <c r="H472" s="94"/>
      <c r="I472" s="94"/>
      <c r="J472" s="94"/>
      <c r="K472" s="96"/>
      <c r="L472" s="121"/>
      <c r="M472" s="48"/>
      <c r="N472" s="49"/>
      <c r="O472" s="49"/>
      <c r="P472" s="50"/>
      <c r="Q472" s="50"/>
      <c r="T472" s="51"/>
      <c r="U472" s="51"/>
    </row>
    <row r="473" spans="1:21" s="126" customFormat="1">
      <c r="A473" s="114"/>
      <c r="B473" s="114"/>
      <c r="C473" s="114"/>
      <c r="D473" s="114"/>
      <c r="E473" s="114"/>
      <c r="F473" s="114"/>
      <c r="G473" s="113"/>
      <c r="H473" s="114"/>
      <c r="I473" s="114"/>
      <c r="J473" s="114"/>
      <c r="K473" s="115"/>
      <c r="L473" s="121"/>
      <c r="M473" s="48"/>
      <c r="N473" s="49"/>
      <c r="O473" s="49"/>
      <c r="P473" s="50"/>
      <c r="Q473" s="50"/>
      <c r="R473" s="11"/>
      <c r="T473" s="127"/>
      <c r="U473" s="127"/>
    </row>
    <row r="474" spans="1:21">
      <c r="A474" s="94"/>
      <c r="B474" s="94"/>
      <c r="C474" s="94"/>
      <c r="D474" s="94"/>
      <c r="E474" s="94"/>
      <c r="F474" s="94"/>
      <c r="G474" s="95"/>
      <c r="H474" s="94"/>
      <c r="I474" s="94"/>
      <c r="J474" s="94"/>
      <c r="K474" s="96"/>
      <c r="L474" s="121"/>
      <c r="M474" s="48"/>
      <c r="N474" s="49"/>
      <c r="O474" s="49"/>
      <c r="P474" s="50"/>
      <c r="Q474" s="50"/>
      <c r="T474" s="51"/>
      <c r="U474" s="51"/>
    </row>
    <row r="475" spans="1:21">
      <c r="A475" s="94"/>
      <c r="B475" s="94"/>
      <c r="C475" s="94"/>
      <c r="D475" s="94"/>
      <c r="E475" s="94"/>
      <c r="F475" s="94"/>
      <c r="G475" s="95"/>
      <c r="H475" s="94"/>
      <c r="I475" s="94"/>
      <c r="J475" s="94"/>
      <c r="K475" s="96"/>
      <c r="L475" s="121"/>
      <c r="M475" s="48"/>
      <c r="N475" s="49"/>
      <c r="O475" s="49"/>
      <c r="P475" s="50"/>
      <c r="Q475" s="50"/>
      <c r="T475" s="51"/>
      <c r="U475" s="51"/>
    </row>
    <row r="476" spans="1:21">
      <c r="A476" s="94"/>
      <c r="B476" s="94"/>
      <c r="C476" s="94"/>
      <c r="D476" s="94"/>
      <c r="E476" s="94"/>
      <c r="F476" s="94"/>
      <c r="G476" s="95"/>
      <c r="H476" s="94"/>
      <c r="I476" s="94"/>
      <c r="J476" s="94"/>
      <c r="K476" s="96"/>
      <c r="L476" s="121"/>
      <c r="M476" s="48"/>
      <c r="N476" s="49"/>
      <c r="O476" s="49"/>
      <c r="P476" s="50"/>
      <c r="Q476" s="50"/>
      <c r="T476" s="51"/>
      <c r="U476" s="51"/>
    </row>
    <row r="477" spans="1:21">
      <c r="A477" s="94"/>
      <c r="B477" s="94"/>
      <c r="C477" s="94"/>
      <c r="D477" s="94"/>
      <c r="E477" s="94"/>
      <c r="F477" s="94"/>
      <c r="G477" s="95"/>
      <c r="H477" s="94"/>
      <c r="I477" s="94"/>
      <c r="J477" s="94"/>
      <c r="K477" s="96"/>
      <c r="L477" s="121"/>
      <c r="M477" s="48"/>
      <c r="N477" s="49"/>
      <c r="O477" s="49"/>
      <c r="P477" s="50"/>
      <c r="Q477" s="50"/>
      <c r="T477" s="51"/>
      <c r="U477" s="51"/>
    </row>
    <row r="478" spans="1:21">
      <c r="A478" s="94"/>
      <c r="B478" s="94"/>
      <c r="C478" s="94"/>
      <c r="D478" s="94"/>
      <c r="E478" s="94"/>
      <c r="F478" s="94"/>
      <c r="G478" s="95"/>
      <c r="H478" s="94"/>
      <c r="I478" s="94"/>
      <c r="J478" s="94"/>
      <c r="K478" s="96"/>
      <c r="L478" s="121"/>
      <c r="M478" s="48"/>
      <c r="N478" s="49"/>
      <c r="O478" s="49"/>
      <c r="P478" s="50"/>
      <c r="Q478" s="50"/>
      <c r="T478" s="51"/>
      <c r="U478" s="51"/>
    </row>
    <row r="479" spans="1:21">
      <c r="A479" s="94"/>
      <c r="B479" s="94"/>
      <c r="C479" s="94"/>
      <c r="D479" s="94"/>
      <c r="E479" s="94"/>
      <c r="F479" s="94"/>
      <c r="G479" s="95"/>
      <c r="H479" s="94"/>
      <c r="I479" s="94"/>
      <c r="J479" s="94"/>
      <c r="K479" s="96"/>
      <c r="L479" s="121"/>
      <c r="M479" s="48"/>
      <c r="N479" s="49"/>
      <c r="O479" s="49"/>
      <c r="P479" s="50"/>
      <c r="Q479" s="50"/>
      <c r="T479" s="51"/>
      <c r="U479" s="51"/>
    </row>
    <row r="480" spans="1:21">
      <c r="A480" s="94"/>
      <c r="B480" s="94"/>
      <c r="C480" s="94"/>
      <c r="D480" s="94"/>
      <c r="E480" s="94"/>
      <c r="F480" s="94"/>
      <c r="G480" s="95"/>
      <c r="H480" s="94"/>
      <c r="I480" s="94"/>
      <c r="J480" s="94"/>
      <c r="K480" s="96"/>
      <c r="L480" s="121"/>
      <c r="M480" s="48"/>
      <c r="N480" s="49"/>
      <c r="O480" s="49"/>
      <c r="P480" s="50"/>
      <c r="Q480" s="50"/>
      <c r="T480" s="51"/>
      <c r="U480" s="51"/>
    </row>
    <row r="481" spans="1:21">
      <c r="A481" s="94"/>
      <c r="B481" s="94"/>
      <c r="C481" s="94"/>
      <c r="D481" s="94"/>
      <c r="E481" s="94"/>
      <c r="F481" s="94"/>
      <c r="G481" s="95"/>
      <c r="H481" s="94"/>
      <c r="I481" s="94"/>
      <c r="J481" s="94"/>
      <c r="K481" s="96"/>
      <c r="L481" s="121"/>
      <c r="M481" s="48"/>
      <c r="N481" s="49"/>
      <c r="O481" s="49"/>
      <c r="P481" s="50"/>
      <c r="Q481" s="50"/>
      <c r="T481" s="51"/>
      <c r="U481" s="51"/>
    </row>
    <row r="482" spans="1:21">
      <c r="A482" s="94"/>
      <c r="B482" s="94"/>
      <c r="C482" s="94"/>
      <c r="D482" s="94"/>
      <c r="E482" s="94"/>
      <c r="F482" s="94"/>
      <c r="G482" s="95"/>
      <c r="H482" s="94"/>
      <c r="I482" s="94"/>
      <c r="J482" s="94"/>
      <c r="K482" s="96"/>
      <c r="L482" s="121"/>
      <c r="M482" s="48"/>
      <c r="N482" s="49"/>
      <c r="O482" s="49"/>
      <c r="P482" s="50"/>
      <c r="Q482" s="50"/>
      <c r="T482" s="51"/>
      <c r="U482" s="51"/>
    </row>
    <row r="483" spans="1:21">
      <c r="A483" s="94"/>
      <c r="B483" s="94"/>
      <c r="C483" s="94"/>
      <c r="D483" s="94"/>
      <c r="E483" s="94"/>
      <c r="F483" s="94"/>
      <c r="G483" s="95"/>
      <c r="H483" s="94"/>
      <c r="I483" s="94"/>
      <c r="J483" s="94"/>
      <c r="K483" s="96"/>
      <c r="L483" s="121"/>
      <c r="M483" s="48"/>
      <c r="N483" s="49"/>
      <c r="O483" s="49"/>
      <c r="P483" s="50"/>
      <c r="Q483" s="50"/>
      <c r="T483" s="51"/>
      <c r="U483" s="51"/>
    </row>
    <row r="484" spans="1:21">
      <c r="A484" s="94"/>
      <c r="B484" s="94"/>
      <c r="C484" s="94"/>
      <c r="D484" s="94"/>
      <c r="E484" s="94"/>
      <c r="F484" s="94"/>
      <c r="G484" s="95"/>
      <c r="H484" s="94"/>
      <c r="I484" s="94"/>
      <c r="J484" s="94"/>
      <c r="K484" s="96"/>
      <c r="L484" s="121"/>
      <c r="M484" s="48"/>
      <c r="N484" s="49"/>
      <c r="O484" s="49"/>
      <c r="P484" s="50"/>
      <c r="Q484" s="50"/>
      <c r="T484" s="51"/>
      <c r="U484" s="51"/>
    </row>
    <row r="485" spans="1:21">
      <c r="A485" s="94"/>
      <c r="B485" s="94"/>
      <c r="C485" s="94"/>
      <c r="D485" s="94"/>
      <c r="E485" s="94"/>
      <c r="F485" s="94"/>
      <c r="G485" s="95"/>
      <c r="H485" s="94"/>
      <c r="I485" s="94"/>
      <c r="J485" s="94"/>
      <c r="K485" s="96"/>
      <c r="L485" s="121"/>
      <c r="M485" s="48"/>
      <c r="N485" s="49"/>
      <c r="O485" s="49"/>
      <c r="P485" s="50"/>
      <c r="Q485" s="50"/>
      <c r="T485" s="51"/>
      <c r="U485" s="51"/>
    </row>
    <row r="486" spans="1:21">
      <c r="A486" s="94"/>
      <c r="B486" s="94"/>
      <c r="C486" s="94"/>
      <c r="D486" s="94"/>
      <c r="E486" s="94"/>
      <c r="F486" s="94"/>
      <c r="G486" s="95"/>
      <c r="H486" s="94"/>
      <c r="I486" s="94"/>
      <c r="J486" s="94"/>
      <c r="K486" s="96"/>
      <c r="L486" s="121"/>
      <c r="M486" s="48"/>
      <c r="N486" s="49"/>
      <c r="O486" s="49"/>
      <c r="P486" s="50"/>
      <c r="Q486" s="50"/>
      <c r="T486" s="51"/>
      <c r="U486" s="51"/>
    </row>
    <row r="487" spans="1:21">
      <c r="A487" s="94"/>
      <c r="B487" s="94"/>
      <c r="C487" s="94"/>
      <c r="D487" s="94"/>
      <c r="E487" s="94"/>
      <c r="F487" s="94"/>
      <c r="G487" s="95"/>
      <c r="H487" s="94"/>
      <c r="I487" s="94"/>
      <c r="J487" s="94"/>
      <c r="K487" s="96"/>
      <c r="L487" s="121"/>
      <c r="M487" s="48"/>
      <c r="N487" s="49"/>
      <c r="O487" s="49"/>
      <c r="P487" s="50"/>
      <c r="Q487" s="50"/>
      <c r="T487" s="51"/>
      <c r="U487" s="51"/>
    </row>
    <row r="488" spans="1:21">
      <c r="A488" s="94"/>
      <c r="B488" s="94"/>
      <c r="C488" s="94"/>
      <c r="D488" s="94"/>
      <c r="E488" s="94"/>
      <c r="F488" s="94"/>
      <c r="G488" s="95"/>
      <c r="H488" s="94"/>
      <c r="I488" s="94"/>
      <c r="J488" s="94"/>
      <c r="K488" s="96"/>
      <c r="L488" s="121"/>
      <c r="M488" s="48"/>
      <c r="N488" s="49"/>
      <c r="O488" s="49"/>
      <c r="P488" s="50"/>
      <c r="Q488" s="50"/>
      <c r="T488" s="51"/>
      <c r="U488" s="51"/>
    </row>
    <row r="489" spans="1:21">
      <c r="A489" s="94"/>
      <c r="B489" s="94"/>
      <c r="C489" s="94"/>
      <c r="D489" s="94"/>
      <c r="E489" s="94"/>
      <c r="F489" s="94"/>
      <c r="G489" s="95"/>
      <c r="H489" s="94"/>
      <c r="I489" s="94"/>
      <c r="J489" s="94"/>
      <c r="K489" s="96"/>
      <c r="L489" s="121"/>
      <c r="M489" s="48"/>
      <c r="N489" s="49"/>
      <c r="O489" s="49"/>
      <c r="P489" s="50"/>
      <c r="Q489" s="50"/>
      <c r="T489" s="51"/>
      <c r="U489" s="51"/>
    </row>
    <row r="490" spans="1:21" s="126" customFormat="1">
      <c r="A490" s="114"/>
      <c r="B490" s="114"/>
      <c r="C490" s="114"/>
      <c r="D490" s="114"/>
      <c r="E490" s="114"/>
      <c r="F490" s="114"/>
      <c r="G490" s="113"/>
      <c r="H490" s="114"/>
      <c r="I490" s="114"/>
      <c r="J490" s="114"/>
      <c r="K490" s="115"/>
      <c r="L490" s="121"/>
      <c r="M490" s="48"/>
      <c r="N490" s="49"/>
      <c r="O490" s="49"/>
      <c r="P490" s="50"/>
      <c r="Q490" s="50"/>
      <c r="R490" s="11"/>
      <c r="T490" s="127"/>
      <c r="U490" s="127"/>
    </row>
    <row r="491" spans="1:21">
      <c r="A491" s="94"/>
      <c r="B491" s="94"/>
      <c r="C491" s="94"/>
      <c r="D491" s="94"/>
      <c r="E491" s="94"/>
      <c r="F491" s="94"/>
      <c r="G491" s="95"/>
      <c r="H491" s="94"/>
      <c r="I491" s="94"/>
      <c r="J491" s="94"/>
      <c r="K491" s="96"/>
      <c r="L491" s="121"/>
      <c r="M491" s="48"/>
      <c r="N491" s="49"/>
      <c r="O491" s="49"/>
      <c r="P491" s="50"/>
      <c r="Q491" s="50"/>
      <c r="T491" s="51"/>
      <c r="U491" s="51"/>
    </row>
    <row r="492" spans="1:21">
      <c r="A492" s="94"/>
      <c r="B492" s="94"/>
      <c r="C492" s="94"/>
      <c r="D492" s="94"/>
      <c r="E492" s="94"/>
      <c r="F492" s="94"/>
      <c r="G492" s="95"/>
      <c r="H492" s="94"/>
      <c r="I492" s="94"/>
      <c r="J492" s="94"/>
      <c r="K492" s="96"/>
      <c r="L492" s="121"/>
      <c r="M492" s="48"/>
      <c r="N492" s="49"/>
      <c r="O492" s="49"/>
      <c r="P492" s="50"/>
      <c r="Q492" s="50"/>
      <c r="T492" s="51"/>
      <c r="U492" s="51"/>
    </row>
    <row r="493" spans="1:21">
      <c r="A493" s="94"/>
      <c r="B493" s="94"/>
      <c r="C493" s="94"/>
      <c r="D493" s="94"/>
      <c r="E493" s="94"/>
      <c r="F493" s="94"/>
      <c r="G493" s="95"/>
      <c r="H493" s="94"/>
      <c r="I493" s="94"/>
      <c r="J493" s="94"/>
      <c r="K493" s="96"/>
      <c r="L493" s="121"/>
      <c r="M493" s="48"/>
      <c r="N493" s="49"/>
      <c r="O493" s="49"/>
      <c r="P493" s="50"/>
      <c r="Q493" s="50"/>
      <c r="T493" s="51"/>
      <c r="U493" s="51"/>
    </row>
    <row r="494" spans="1:21">
      <c r="A494" s="94"/>
      <c r="B494" s="94"/>
      <c r="C494" s="94"/>
      <c r="D494" s="94"/>
      <c r="E494" s="94"/>
      <c r="F494" s="94"/>
      <c r="G494" s="95"/>
      <c r="H494" s="94"/>
      <c r="I494" s="94"/>
      <c r="J494" s="94"/>
      <c r="K494" s="96"/>
      <c r="L494" s="121"/>
      <c r="M494" s="48"/>
      <c r="N494" s="49"/>
      <c r="O494" s="49"/>
      <c r="P494" s="50"/>
      <c r="Q494" s="50"/>
      <c r="T494" s="51"/>
      <c r="U494" s="51"/>
    </row>
    <row r="495" spans="1:21">
      <c r="A495" s="94"/>
      <c r="B495" s="94"/>
      <c r="C495" s="94"/>
      <c r="D495" s="94"/>
      <c r="E495" s="94"/>
      <c r="F495" s="94"/>
      <c r="G495" s="95"/>
      <c r="H495" s="94"/>
      <c r="I495" s="94"/>
      <c r="J495" s="94"/>
      <c r="K495" s="96"/>
      <c r="L495" s="121"/>
      <c r="M495" s="48"/>
      <c r="N495" s="49"/>
      <c r="O495" s="49"/>
      <c r="P495" s="50"/>
      <c r="Q495" s="50"/>
      <c r="T495" s="51"/>
      <c r="U495" s="51"/>
    </row>
    <row r="496" spans="1:21">
      <c r="A496" s="94"/>
      <c r="B496" s="94"/>
      <c r="C496" s="94"/>
      <c r="D496" s="94"/>
      <c r="E496" s="94"/>
      <c r="F496" s="94"/>
      <c r="G496" s="95"/>
      <c r="H496" s="94"/>
      <c r="I496" s="94"/>
      <c r="J496" s="94"/>
      <c r="K496" s="96"/>
      <c r="L496" s="121"/>
      <c r="M496" s="48"/>
      <c r="N496" s="49"/>
      <c r="O496" s="49"/>
      <c r="P496" s="50"/>
      <c r="Q496" s="50"/>
      <c r="T496" s="51"/>
      <c r="U496" s="51"/>
    </row>
    <row r="497" spans="1:21">
      <c r="A497" s="94"/>
      <c r="B497" s="94"/>
      <c r="C497" s="94"/>
      <c r="D497" s="94"/>
      <c r="E497" s="94"/>
      <c r="F497" s="94"/>
      <c r="G497" s="95"/>
      <c r="H497" s="94"/>
      <c r="I497" s="94"/>
      <c r="J497" s="94"/>
      <c r="K497" s="96"/>
      <c r="L497" s="118"/>
      <c r="M497" s="48"/>
      <c r="N497" s="49"/>
      <c r="O497" s="49"/>
      <c r="P497" s="63"/>
      <c r="Q497" s="50"/>
      <c r="T497" s="51"/>
      <c r="U497" s="51"/>
    </row>
    <row r="498" spans="1:21" ht="26.25" customHeight="1">
      <c r="A498" s="111"/>
      <c r="B498" s="111"/>
      <c r="C498" s="111"/>
      <c r="D498" s="111"/>
      <c r="E498" s="112"/>
      <c r="F498" s="112"/>
      <c r="G498" s="113"/>
      <c r="H498" s="114"/>
      <c r="I498" s="114"/>
      <c r="J498" s="114"/>
      <c r="K498" s="115"/>
      <c r="L498" s="116"/>
      <c r="M498" s="62"/>
      <c r="N498" s="49"/>
      <c r="O498" s="91"/>
      <c r="P498" s="50"/>
      <c r="Q498" s="50"/>
      <c r="T498" s="51"/>
      <c r="U498" s="51"/>
    </row>
    <row r="499" spans="1:21">
      <c r="A499" s="94"/>
      <c r="B499" s="94"/>
      <c r="C499" s="94"/>
      <c r="D499" s="94"/>
      <c r="E499" s="94"/>
      <c r="F499" s="94"/>
      <c r="G499" s="95"/>
      <c r="H499" s="94"/>
      <c r="I499" s="94"/>
      <c r="J499" s="94"/>
      <c r="K499" s="96"/>
      <c r="L499" s="121"/>
      <c r="M499" s="48"/>
      <c r="N499" s="49"/>
      <c r="O499" s="49"/>
      <c r="P499" s="50"/>
      <c r="Q499" s="50"/>
      <c r="T499" s="51"/>
      <c r="U499" s="51"/>
    </row>
    <row r="500" spans="1:21">
      <c r="A500" s="94"/>
      <c r="B500" s="94"/>
      <c r="C500" s="94"/>
      <c r="D500" s="94"/>
      <c r="E500" s="94"/>
      <c r="F500" s="94"/>
      <c r="G500" s="95"/>
      <c r="H500" s="94"/>
      <c r="I500" s="94"/>
      <c r="J500" s="94"/>
      <c r="K500" s="96"/>
      <c r="L500" s="121"/>
      <c r="M500" s="48"/>
      <c r="N500" s="49"/>
      <c r="O500" s="49"/>
      <c r="P500" s="50"/>
      <c r="Q500" s="50"/>
      <c r="T500" s="51"/>
      <c r="U500" s="51"/>
    </row>
    <row r="501" spans="1:21">
      <c r="A501" s="94"/>
      <c r="B501" s="94"/>
      <c r="C501" s="94"/>
      <c r="D501" s="94"/>
      <c r="E501" s="94"/>
      <c r="F501" s="94"/>
      <c r="G501" s="95"/>
      <c r="H501" s="94"/>
      <c r="I501" s="94"/>
      <c r="J501" s="94"/>
      <c r="K501" s="96"/>
      <c r="L501" s="121"/>
      <c r="M501" s="48"/>
      <c r="N501" s="49"/>
      <c r="O501" s="49"/>
      <c r="P501" s="50"/>
      <c r="Q501" s="50"/>
      <c r="T501" s="51"/>
      <c r="U501" s="51"/>
    </row>
    <row r="502" spans="1:21">
      <c r="A502" s="94"/>
      <c r="B502" s="94"/>
      <c r="C502" s="94"/>
      <c r="D502" s="94"/>
      <c r="E502" s="94"/>
      <c r="F502" s="94"/>
      <c r="G502" s="95"/>
      <c r="H502" s="94"/>
      <c r="I502" s="94"/>
      <c r="J502" s="94"/>
      <c r="K502" s="96"/>
      <c r="L502" s="121"/>
      <c r="M502" s="48"/>
      <c r="N502" s="49"/>
      <c r="O502" s="49"/>
      <c r="P502" s="50"/>
      <c r="Q502" s="50"/>
      <c r="T502" s="51"/>
      <c r="U502" s="51"/>
    </row>
    <row r="503" spans="1:21" s="126" customFormat="1">
      <c r="A503" s="114"/>
      <c r="B503" s="114"/>
      <c r="C503" s="114"/>
      <c r="D503" s="114"/>
      <c r="E503" s="114"/>
      <c r="F503" s="114"/>
      <c r="G503" s="113"/>
      <c r="H503" s="114"/>
      <c r="I503" s="114"/>
      <c r="J503" s="114"/>
      <c r="K503" s="115"/>
      <c r="L503" s="121"/>
      <c r="M503" s="48"/>
      <c r="N503" s="49"/>
      <c r="O503" s="49"/>
      <c r="P503" s="50"/>
      <c r="Q503" s="50"/>
      <c r="R503" s="11"/>
      <c r="T503" s="127"/>
      <c r="U503" s="127"/>
    </row>
    <row r="504" spans="1:21" s="126" customFormat="1">
      <c r="A504" s="114"/>
      <c r="B504" s="114"/>
      <c r="C504" s="114"/>
      <c r="D504" s="114"/>
      <c r="E504" s="114"/>
      <c r="F504" s="114"/>
      <c r="G504" s="113"/>
      <c r="H504" s="114"/>
      <c r="I504" s="114"/>
      <c r="J504" s="114"/>
      <c r="K504" s="115"/>
      <c r="L504" s="121"/>
      <c r="M504" s="48"/>
      <c r="N504" s="49"/>
      <c r="O504" s="49"/>
      <c r="P504" s="50"/>
      <c r="Q504" s="50"/>
      <c r="R504" s="11"/>
      <c r="T504" s="127"/>
      <c r="U504" s="127"/>
    </row>
    <row r="505" spans="1:21">
      <c r="A505" s="94"/>
      <c r="B505" s="94"/>
      <c r="C505" s="94"/>
      <c r="D505" s="94"/>
      <c r="E505" s="94"/>
      <c r="F505" s="94"/>
      <c r="G505" s="95"/>
      <c r="H505" s="94"/>
      <c r="I505" s="94"/>
      <c r="J505" s="94"/>
      <c r="K505" s="96"/>
      <c r="L505" s="121"/>
      <c r="M505" s="48"/>
      <c r="N505" s="49"/>
      <c r="O505" s="49"/>
      <c r="P505" s="50"/>
      <c r="Q505" s="50"/>
      <c r="T505" s="51"/>
      <c r="U505" s="51"/>
    </row>
    <row r="506" spans="1:21">
      <c r="A506" s="94"/>
      <c r="B506" s="94"/>
      <c r="C506" s="94"/>
      <c r="D506" s="94"/>
      <c r="E506" s="94"/>
      <c r="F506" s="94"/>
      <c r="G506" s="95"/>
      <c r="H506" s="94"/>
      <c r="I506" s="94"/>
      <c r="J506" s="94"/>
      <c r="K506" s="96"/>
      <c r="L506" s="121"/>
      <c r="M506" s="48"/>
      <c r="N506" s="49"/>
      <c r="O506" s="49"/>
      <c r="P506" s="50"/>
      <c r="Q506" s="50"/>
      <c r="T506" s="51"/>
      <c r="U506" s="51"/>
    </row>
    <row r="507" spans="1:21">
      <c r="A507" s="94"/>
      <c r="B507" s="94"/>
      <c r="C507" s="94"/>
      <c r="D507" s="94"/>
      <c r="E507" s="94"/>
      <c r="F507" s="94"/>
      <c r="G507" s="95"/>
      <c r="H507" s="94"/>
      <c r="I507" s="94"/>
      <c r="J507" s="94"/>
      <c r="K507" s="96"/>
      <c r="L507" s="121"/>
      <c r="M507" s="48"/>
      <c r="N507" s="49"/>
      <c r="O507" s="49"/>
      <c r="P507" s="50"/>
      <c r="Q507" s="50"/>
      <c r="T507" s="51"/>
      <c r="U507" s="51"/>
    </row>
    <row r="508" spans="1:21" s="126" customFormat="1">
      <c r="A508" s="114"/>
      <c r="B508" s="114"/>
      <c r="C508" s="114"/>
      <c r="D508" s="114"/>
      <c r="E508" s="114"/>
      <c r="F508" s="114"/>
      <c r="G508" s="113"/>
      <c r="H508" s="114"/>
      <c r="I508" s="114"/>
      <c r="J508" s="114"/>
      <c r="K508" s="115"/>
      <c r="L508" s="121"/>
      <c r="M508" s="48"/>
      <c r="N508" s="49"/>
      <c r="O508" s="49"/>
      <c r="P508" s="50"/>
      <c r="Q508" s="50"/>
      <c r="R508" s="11"/>
      <c r="T508" s="127"/>
      <c r="U508" s="127"/>
    </row>
    <row r="509" spans="1:21">
      <c r="A509" s="94"/>
      <c r="B509" s="94"/>
      <c r="C509" s="94"/>
      <c r="D509" s="94"/>
      <c r="E509" s="94"/>
      <c r="F509" s="94"/>
      <c r="G509" s="95"/>
      <c r="H509" s="94"/>
      <c r="I509" s="94"/>
      <c r="J509" s="94"/>
      <c r="K509" s="96"/>
      <c r="L509" s="121"/>
      <c r="M509" s="48"/>
      <c r="N509" s="49"/>
      <c r="O509" s="49"/>
      <c r="P509" s="50"/>
      <c r="Q509" s="50"/>
      <c r="T509" s="51"/>
      <c r="U509" s="51"/>
    </row>
    <row r="510" spans="1:21">
      <c r="A510" s="94"/>
      <c r="B510" s="94"/>
      <c r="C510" s="94"/>
      <c r="D510" s="94"/>
      <c r="E510" s="94"/>
      <c r="F510" s="94"/>
      <c r="G510" s="95"/>
      <c r="H510" s="94"/>
      <c r="I510" s="94"/>
      <c r="J510" s="94"/>
      <c r="K510" s="96"/>
      <c r="L510" s="121"/>
      <c r="M510" s="48"/>
      <c r="N510" s="49"/>
      <c r="O510" s="49"/>
      <c r="P510" s="50"/>
      <c r="Q510" s="50"/>
      <c r="T510" s="51"/>
      <c r="U510" s="51"/>
    </row>
    <row r="511" spans="1:21">
      <c r="A511" s="94"/>
      <c r="B511" s="94"/>
      <c r="C511" s="94"/>
      <c r="D511" s="94"/>
      <c r="E511" s="94"/>
      <c r="F511" s="94"/>
      <c r="G511" s="95"/>
      <c r="H511" s="94"/>
      <c r="I511" s="94"/>
      <c r="J511" s="94"/>
      <c r="K511" s="96"/>
      <c r="L511" s="121"/>
      <c r="M511" s="48"/>
      <c r="N511" s="49"/>
      <c r="O511" s="49"/>
      <c r="P511" s="50"/>
      <c r="Q511" s="50"/>
      <c r="T511" s="51"/>
      <c r="U511" s="51"/>
    </row>
    <row r="512" spans="1:21" s="126" customFormat="1">
      <c r="A512" s="114"/>
      <c r="B512" s="114"/>
      <c r="C512" s="114"/>
      <c r="D512" s="114"/>
      <c r="E512" s="114"/>
      <c r="F512" s="114"/>
      <c r="G512" s="113"/>
      <c r="H512" s="114"/>
      <c r="I512" s="114"/>
      <c r="J512" s="114"/>
      <c r="K512" s="115"/>
      <c r="L512" s="121"/>
      <c r="M512" s="48"/>
      <c r="N512" s="49"/>
      <c r="O512" s="49"/>
      <c r="P512" s="50"/>
      <c r="Q512" s="50"/>
      <c r="R512" s="11"/>
      <c r="T512" s="127"/>
      <c r="U512" s="127"/>
    </row>
    <row r="513" spans="1:21">
      <c r="A513" s="94"/>
      <c r="B513" s="94"/>
      <c r="C513" s="94"/>
      <c r="D513" s="94"/>
      <c r="E513" s="94"/>
      <c r="F513" s="94"/>
      <c r="G513" s="95"/>
      <c r="H513" s="94"/>
      <c r="I513" s="94"/>
      <c r="J513" s="94"/>
      <c r="K513" s="96"/>
      <c r="L513" s="121"/>
      <c r="M513" s="48"/>
      <c r="N513" s="49"/>
      <c r="O513" s="49"/>
      <c r="P513" s="50"/>
      <c r="Q513" s="50"/>
      <c r="T513" s="51"/>
      <c r="U513" s="51"/>
    </row>
    <row r="514" spans="1:21">
      <c r="A514" s="94"/>
      <c r="B514" s="94"/>
      <c r="C514" s="94"/>
      <c r="D514" s="94"/>
      <c r="E514" s="94"/>
      <c r="F514" s="94"/>
      <c r="G514" s="95"/>
      <c r="H514" s="94"/>
      <c r="I514" s="94"/>
      <c r="J514" s="94"/>
      <c r="K514" s="96"/>
      <c r="L514" s="121"/>
      <c r="M514" s="48"/>
      <c r="N514" s="49"/>
      <c r="O514" s="49"/>
      <c r="P514" s="50"/>
      <c r="Q514" s="50"/>
      <c r="T514" s="51"/>
      <c r="U514" s="51"/>
    </row>
    <row r="515" spans="1:21">
      <c r="A515" s="94"/>
      <c r="B515" s="94"/>
      <c r="C515" s="94"/>
      <c r="D515" s="94"/>
      <c r="E515" s="94"/>
      <c r="F515" s="94"/>
      <c r="G515" s="95"/>
      <c r="H515" s="94"/>
      <c r="I515" s="94"/>
      <c r="J515" s="94"/>
      <c r="K515" s="96"/>
      <c r="L515" s="121"/>
      <c r="M515" s="48"/>
      <c r="N515" s="49"/>
      <c r="O515" s="49"/>
      <c r="P515" s="50"/>
      <c r="Q515" s="50"/>
      <c r="T515" s="51"/>
      <c r="U515" s="51"/>
    </row>
    <row r="516" spans="1:21">
      <c r="A516" s="94"/>
      <c r="B516" s="94"/>
      <c r="C516" s="94"/>
      <c r="D516" s="94"/>
      <c r="E516" s="94"/>
      <c r="F516" s="94"/>
      <c r="G516" s="95"/>
      <c r="H516" s="94"/>
      <c r="I516" s="94"/>
      <c r="J516" s="94"/>
      <c r="K516" s="96"/>
      <c r="L516" s="121"/>
      <c r="M516" s="48"/>
      <c r="N516" s="49"/>
      <c r="O516" s="49"/>
      <c r="P516" s="50"/>
      <c r="Q516" s="50"/>
      <c r="T516" s="51"/>
      <c r="U516" s="51"/>
    </row>
    <row r="517" spans="1:21">
      <c r="A517" s="94"/>
      <c r="B517" s="94"/>
      <c r="C517" s="94"/>
      <c r="D517" s="94"/>
      <c r="E517" s="94"/>
      <c r="F517" s="94"/>
      <c r="G517" s="95"/>
      <c r="H517" s="94"/>
      <c r="I517" s="94"/>
      <c r="J517" s="94"/>
      <c r="K517" s="96"/>
      <c r="L517" s="121"/>
      <c r="M517" s="48"/>
      <c r="N517" s="49"/>
      <c r="O517" s="49"/>
      <c r="P517" s="50"/>
      <c r="Q517" s="50"/>
      <c r="T517" s="51"/>
      <c r="U517" s="51"/>
    </row>
    <row r="518" spans="1:21">
      <c r="A518" s="94"/>
      <c r="B518" s="94"/>
      <c r="C518" s="94"/>
      <c r="D518" s="94"/>
      <c r="E518" s="94"/>
      <c r="F518" s="94"/>
      <c r="G518" s="95"/>
      <c r="H518" s="94"/>
      <c r="I518" s="94"/>
      <c r="J518" s="94"/>
      <c r="K518" s="96"/>
      <c r="L518" s="121"/>
      <c r="M518" s="48"/>
      <c r="N518" s="49"/>
      <c r="O518" s="49"/>
      <c r="P518" s="50"/>
      <c r="Q518" s="50"/>
      <c r="T518" s="51"/>
      <c r="U518" s="51"/>
    </row>
    <row r="519" spans="1:21">
      <c r="A519" s="94"/>
      <c r="B519" s="94"/>
      <c r="C519" s="94"/>
      <c r="D519" s="94"/>
      <c r="E519" s="94"/>
      <c r="F519" s="94"/>
      <c r="G519" s="95"/>
      <c r="H519" s="94"/>
      <c r="I519" s="94"/>
      <c r="J519" s="94"/>
      <c r="K519" s="96"/>
      <c r="L519" s="118"/>
      <c r="M519" s="48"/>
      <c r="N519" s="49"/>
      <c r="O519" s="49"/>
      <c r="P519" s="63"/>
      <c r="Q519" s="50"/>
      <c r="T519" s="51"/>
      <c r="U519" s="51"/>
    </row>
    <row r="520" spans="1:21">
      <c r="A520" s="111"/>
      <c r="B520" s="111"/>
      <c r="C520" s="111"/>
      <c r="D520" s="111"/>
      <c r="E520" s="112"/>
      <c r="F520" s="112"/>
      <c r="G520" s="113"/>
      <c r="H520" s="114"/>
      <c r="I520" s="114"/>
      <c r="J520" s="114"/>
      <c r="K520" s="115"/>
      <c r="L520" s="116"/>
      <c r="M520" s="62"/>
      <c r="N520" s="49"/>
      <c r="O520" s="91"/>
      <c r="P520" s="50"/>
      <c r="Q520" s="50"/>
      <c r="T520" s="51"/>
      <c r="U520" s="51"/>
    </row>
    <row r="521" spans="1:21" s="126" customFormat="1">
      <c r="A521" s="114"/>
      <c r="B521" s="114"/>
      <c r="C521" s="114"/>
      <c r="D521" s="114"/>
      <c r="E521" s="114"/>
      <c r="F521" s="114"/>
      <c r="G521" s="113"/>
      <c r="H521" s="114"/>
      <c r="I521" s="114"/>
      <c r="J521" s="114"/>
      <c r="K521" s="115"/>
      <c r="L521" s="121"/>
      <c r="M521" s="62"/>
      <c r="N521" s="49"/>
      <c r="O521" s="49"/>
      <c r="P521" s="50"/>
      <c r="Q521" s="50"/>
      <c r="R521" s="11"/>
      <c r="T521" s="127"/>
      <c r="U521" s="127"/>
    </row>
    <row r="522" spans="1:21" s="126" customFormat="1">
      <c r="A522" s="114"/>
      <c r="B522" s="114"/>
      <c r="C522" s="114"/>
      <c r="D522" s="114"/>
      <c r="E522" s="114"/>
      <c r="F522" s="114"/>
      <c r="G522" s="113"/>
      <c r="H522" s="114"/>
      <c r="I522" s="114"/>
      <c r="J522" s="114"/>
      <c r="K522" s="115"/>
      <c r="L522" s="116"/>
      <c r="M522" s="62"/>
      <c r="N522" s="49"/>
      <c r="O522" s="135"/>
      <c r="P522" s="50"/>
      <c r="Q522" s="50"/>
      <c r="R522" s="11"/>
      <c r="T522" s="127"/>
      <c r="U522" s="127"/>
    </row>
    <row r="523" spans="1:21" s="126" customFormat="1">
      <c r="A523" s="114"/>
      <c r="B523" s="114"/>
      <c r="C523" s="114"/>
      <c r="D523" s="114"/>
      <c r="E523" s="114"/>
      <c r="F523" s="114"/>
      <c r="G523" s="113"/>
      <c r="H523" s="114"/>
      <c r="I523" s="114"/>
      <c r="J523" s="114"/>
      <c r="K523" s="115"/>
      <c r="L523" s="116"/>
      <c r="M523" s="62"/>
      <c r="N523" s="49"/>
      <c r="O523" s="49"/>
      <c r="P523" s="50"/>
      <c r="Q523" s="50"/>
      <c r="R523" s="11"/>
      <c r="T523" s="127"/>
      <c r="U523" s="127"/>
    </row>
    <row r="524" spans="1:21">
      <c r="A524" s="94"/>
      <c r="B524" s="94"/>
      <c r="C524" s="94"/>
      <c r="D524" s="94"/>
      <c r="E524" s="94"/>
      <c r="F524" s="94"/>
      <c r="G524" s="95"/>
      <c r="H524" s="94"/>
      <c r="I524" s="94"/>
      <c r="J524" s="94"/>
      <c r="K524" s="96"/>
      <c r="L524" s="121"/>
      <c r="M524" s="48"/>
      <c r="N524" s="49"/>
      <c r="O524" s="49"/>
      <c r="P524" s="50"/>
      <c r="Q524" s="50"/>
      <c r="T524" s="51"/>
      <c r="U524" s="51"/>
    </row>
    <row r="525" spans="1:21">
      <c r="A525" s="94"/>
      <c r="B525" s="94"/>
      <c r="C525" s="94"/>
      <c r="D525" s="94"/>
      <c r="E525" s="94"/>
      <c r="F525" s="94"/>
      <c r="G525" s="95"/>
      <c r="H525" s="94"/>
      <c r="I525" s="94"/>
      <c r="J525" s="94"/>
      <c r="K525" s="96"/>
      <c r="L525" s="121"/>
      <c r="M525" s="48"/>
      <c r="N525" s="49"/>
      <c r="O525" s="49"/>
      <c r="P525" s="50"/>
      <c r="Q525" s="50"/>
      <c r="T525" s="51"/>
      <c r="U525" s="51"/>
    </row>
    <row r="526" spans="1:21" s="126" customFormat="1">
      <c r="A526" s="114"/>
      <c r="B526" s="114"/>
      <c r="C526" s="114"/>
      <c r="D526" s="114"/>
      <c r="E526" s="114"/>
      <c r="F526" s="114"/>
      <c r="G526" s="113"/>
      <c r="H526" s="114"/>
      <c r="I526" s="114"/>
      <c r="J526" s="114"/>
      <c r="K526" s="115"/>
      <c r="L526" s="121"/>
      <c r="M526" s="48"/>
      <c r="N526" s="49"/>
      <c r="O526" s="49"/>
      <c r="P526" s="50"/>
      <c r="Q526" s="50"/>
      <c r="R526" s="11"/>
      <c r="T526" s="127"/>
      <c r="U526" s="127"/>
    </row>
    <row r="527" spans="1:21">
      <c r="A527" s="94"/>
      <c r="B527" s="94"/>
      <c r="C527" s="94"/>
      <c r="D527" s="94"/>
      <c r="E527" s="94"/>
      <c r="F527" s="94"/>
      <c r="G527" s="95"/>
      <c r="H527" s="94"/>
      <c r="I527" s="94"/>
      <c r="J527" s="94"/>
      <c r="K527" s="96"/>
      <c r="L527" s="121"/>
      <c r="M527" s="48"/>
      <c r="N527" s="49"/>
      <c r="O527" s="49"/>
      <c r="P527" s="50"/>
      <c r="Q527" s="50"/>
      <c r="T527" s="51"/>
      <c r="U527" s="51"/>
    </row>
    <row r="528" spans="1:21">
      <c r="A528" s="94"/>
      <c r="B528" s="94"/>
      <c r="C528" s="94"/>
      <c r="D528" s="94"/>
      <c r="E528" s="94"/>
      <c r="F528" s="94"/>
      <c r="G528" s="95"/>
      <c r="H528" s="94"/>
      <c r="I528" s="94"/>
      <c r="J528" s="94"/>
      <c r="K528" s="96"/>
      <c r="L528" s="121"/>
      <c r="M528" s="48"/>
      <c r="N528" s="49"/>
      <c r="O528" s="49"/>
      <c r="P528" s="50"/>
      <c r="Q528" s="50"/>
      <c r="T528" s="51"/>
      <c r="U528" s="51"/>
    </row>
    <row r="529" spans="1:21">
      <c r="A529" s="94"/>
      <c r="B529" s="94"/>
      <c r="C529" s="94"/>
      <c r="D529" s="94"/>
      <c r="E529" s="94"/>
      <c r="F529" s="94"/>
      <c r="G529" s="95"/>
      <c r="H529" s="94"/>
      <c r="I529" s="94"/>
      <c r="J529" s="94"/>
      <c r="K529" s="96"/>
      <c r="L529" s="121"/>
      <c r="M529" s="48"/>
      <c r="N529" s="49"/>
      <c r="O529" s="49"/>
      <c r="P529" s="50"/>
      <c r="Q529" s="50"/>
      <c r="T529" s="51"/>
      <c r="U529" s="51"/>
    </row>
    <row r="530" spans="1:21">
      <c r="A530" s="94"/>
      <c r="B530" s="94"/>
      <c r="C530" s="94"/>
      <c r="D530" s="94"/>
      <c r="E530" s="94"/>
      <c r="F530" s="94"/>
      <c r="G530" s="95"/>
      <c r="H530" s="94"/>
      <c r="I530" s="94"/>
      <c r="J530" s="94"/>
      <c r="K530" s="96"/>
      <c r="L530" s="121"/>
      <c r="M530" s="48"/>
      <c r="N530" s="49"/>
      <c r="O530" s="49"/>
      <c r="P530" s="50"/>
      <c r="Q530" s="50"/>
      <c r="T530" s="51"/>
      <c r="U530" s="51"/>
    </row>
    <row r="531" spans="1:21">
      <c r="A531" s="94"/>
      <c r="B531" s="94"/>
      <c r="C531" s="94"/>
      <c r="D531" s="94"/>
      <c r="E531" s="94"/>
      <c r="F531" s="94"/>
      <c r="G531" s="95"/>
      <c r="H531" s="94"/>
      <c r="I531" s="94"/>
      <c r="J531" s="94"/>
      <c r="K531" s="96"/>
      <c r="L531" s="121"/>
      <c r="M531" s="48"/>
      <c r="N531" s="49"/>
      <c r="O531" s="49"/>
      <c r="P531" s="50"/>
      <c r="Q531" s="50"/>
      <c r="T531" s="51"/>
      <c r="U531" s="51"/>
    </row>
    <row r="532" spans="1:21">
      <c r="A532" s="94"/>
      <c r="B532" s="94"/>
      <c r="C532" s="94"/>
      <c r="D532" s="94"/>
      <c r="E532" s="94"/>
      <c r="F532" s="94"/>
      <c r="G532" s="95"/>
      <c r="H532" s="94"/>
      <c r="I532" s="94"/>
      <c r="J532" s="94"/>
      <c r="K532" s="96"/>
      <c r="L532" s="121"/>
      <c r="M532" s="48"/>
      <c r="N532" s="49"/>
      <c r="O532" s="49"/>
      <c r="P532" s="50"/>
      <c r="Q532" s="50"/>
      <c r="T532" s="51"/>
      <c r="U532" s="51"/>
    </row>
    <row r="533" spans="1:21" s="126" customFormat="1">
      <c r="A533" s="114"/>
      <c r="B533" s="114"/>
      <c r="C533" s="114"/>
      <c r="D533" s="114"/>
      <c r="E533" s="114"/>
      <c r="F533" s="114"/>
      <c r="G533" s="113"/>
      <c r="H533" s="114"/>
      <c r="I533" s="114"/>
      <c r="J533" s="114"/>
      <c r="K533" s="115"/>
      <c r="L533" s="121"/>
      <c r="M533" s="48"/>
      <c r="N533" s="49"/>
      <c r="O533" s="49"/>
      <c r="P533" s="50"/>
      <c r="Q533" s="50"/>
      <c r="R533" s="11"/>
      <c r="T533" s="127"/>
      <c r="U533" s="127"/>
    </row>
    <row r="534" spans="1:21">
      <c r="A534" s="94"/>
      <c r="B534" s="94"/>
      <c r="C534" s="94"/>
      <c r="D534" s="94"/>
      <c r="E534" s="94"/>
      <c r="F534" s="94"/>
      <c r="G534" s="95"/>
      <c r="H534" s="94"/>
      <c r="I534" s="94"/>
      <c r="J534" s="94"/>
      <c r="K534" s="96"/>
      <c r="L534" s="121"/>
      <c r="M534" s="48"/>
      <c r="N534" s="49"/>
      <c r="O534" s="49"/>
      <c r="P534" s="50"/>
      <c r="Q534" s="50"/>
      <c r="T534" s="51"/>
      <c r="U534" s="51"/>
    </row>
    <row r="535" spans="1:21" s="126" customFormat="1">
      <c r="A535" s="114"/>
      <c r="B535" s="114"/>
      <c r="C535" s="114"/>
      <c r="D535" s="114"/>
      <c r="E535" s="114"/>
      <c r="F535" s="114"/>
      <c r="G535" s="113"/>
      <c r="H535" s="114"/>
      <c r="I535" s="114"/>
      <c r="J535" s="114"/>
      <c r="K535" s="115"/>
      <c r="L535" s="121"/>
      <c r="M535" s="48"/>
      <c r="N535" s="49"/>
      <c r="O535" s="49"/>
      <c r="P535" s="50"/>
      <c r="Q535" s="50"/>
      <c r="R535" s="11"/>
      <c r="T535" s="127"/>
      <c r="U535" s="127"/>
    </row>
    <row r="536" spans="1:21">
      <c r="A536" s="94"/>
      <c r="B536" s="94"/>
      <c r="C536" s="94"/>
      <c r="D536" s="94"/>
      <c r="E536" s="94"/>
      <c r="F536" s="94"/>
      <c r="G536" s="95"/>
      <c r="H536" s="94"/>
      <c r="I536" s="94"/>
      <c r="J536" s="94"/>
      <c r="K536" s="96"/>
      <c r="L536" s="121"/>
      <c r="M536" s="48"/>
      <c r="N536" s="49"/>
      <c r="O536" s="49"/>
      <c r="P536" s="50"/>
      <c r="Q536" s="50"/>
      <c r="T536" s="51"/>
      <c r="U536" s="51"/>
    </row>
    <row r="537" spans="1:21" s="126" customFormat="1">
      <c r="A537" s="114"/>
      <c r="B537" s="114"/>
      <c r="C537" s="114"/>
      <c r="D537" s="114"/>
      <c r="E537" s="114"/>
      <c r="F537" s="114"/>
      <c r="G537" s="113"/>
      <c r="H537" s="114"/>
      <c r="I537" s="114"/>
      <c r="J537" s="114"/>
      <c r="K537" s="115"/>
      <c r="L537" s="121"/>
      <c r="M537" s="48"/>
      <c r="N537" s="49"/>
      <c r="O537" s="49"/>
      <c r="P537" s="50"/>
      <c r="Q537" s="50"/>
      <c r="R537" s="11"/>
      <c r="T537" s="127"/>
      <c r="U537" s="127"/>
    </row>
    <row r="538" spans="1:21">
      <c r="A538" s="94"/>
      <c r="B538" s="94"/>
      <c r="C538" s="94"/>
      <c r="D538" s="94"/>
      <c r="E538" s="94"/>
      <c r="F538" s="94"/>
      <c r="G538" s="95"/>
      <c r="H538" s="94"/>
      <c r="I538" s="94"/>
      <c r="J538" s="94"/>
      <c r="K538" s="96"/>
      <c r="L538" s="121"/>
      <c r="M538" s="48"/>
      <c r="N538" s="49"/>
      <c r="O538" s="49"/>
      <c r="P538" s="50"/>
      <c r="Q538" s="50"/>
      <c r="T538" s="51"/>
      <c r="U538" s="51"/>
    </row>
    <row r="539" spans="1:21">
      <c r="A539" s="94"/>
      <c r="B539" s="94"/>
      <c r="C539" s="94"/>
      <c r="D539" s="94"/>
      <c r="E539" s="94"/>
      <c r="F539" s="94"/>
      <c r="G539" s="95"/>
      <c r="H539" s="94"/>
      <c r="I539" s="94"/>
      <c r="J539" s="94"/>
      <c r="K539" s="96"/>
      <c r="L539" s="121"/>
      <c r="M539" s="48"/>
      <c r="N539" s="49"/>
      <c r="O539" s="49"/>
      <c r="P539" s="50"/>
      <c r="Q539" s="50"/>
      <c r="T539" s="51"/>
      <c r="U539" s="51"/>
    </row>
    <row r="540" spans="1:21" s="126" customFormat="1">
      <c r="A540" s="114"/>
      <c r="B540" s="114"/>
      <c r="C540" s="114"/>
      <c r="D540" s="114"/>
      <c r="E540" s="114"/>
      <c r="F540" s="114"/>
      <c r="G540" s="113"/>
      <c r="H540" s="114"/>
      <c r="I540" s="114"/>
      <c r="J540" s="114"/>
      <c r="K540" s="115"/>
      <c r="L540" s="121"/>
      <c r="M540" s="48"/>
      <c r="N540" s="49"/>
      <c r="O540" s="49"/>
      <c r="P540" s="50"/>
      <c r="Q540" s="50"/>
      <c r="R540" s="11"/>
      <c r="T540" s="127"/>
      <c r="U540" s="127"/>
    </row>
    <row r="541" spans="1:21" s="126" customFormat="1">
      <c r="A541" s="114"/>
      <c r="B541" s="114"/>
      <c r="C541" s="114"/>
      <c r="D541" s="114"/>
      <c r="E541" s="114"/>
      <c r="F541" s="114"/>
      <c r="G541" s="113"/>
      <c r="H541" s="114"/>
      <c r="I541" s="114"/>
      <c r="J541" s="114"/>
      <c r="K541" s="115"/>
      <c r="L541" s="121"/>
      <c r="M541" s="48"/>
      <c r="N541" s="49"/>
      <c r="O541" s="49"/>
      <c r="P541" s="50"/>
      <c r="Q541" s="50"/>
      <c r="R541" s="11"/>
      <c r="T541" s="127"/>
      <c r="U541" s="127"/>
    </row>
    <row r="542" spans="1:21">
      <c r="A542" s="94"/>
      <c r="B542" s="94"/>
      <c r="C542" s="94"/>
      <c r="D542" s="94"/>
      <c r="E542" s="94"/>
      <c r="F542" s="94"/>
      <c r="G542" s="95"/>
      <c r="H542" s="94"/>
      <c r="I542" s="94"/>
      <c r="J542" s="94"/>
      <c r="K542" s="96"/>
      <c r="L542" s="121"/>
      <c r="M542" s="48"/>
      <c r="N542" s="49"/>
      <c r="O542" s="49"/>
      <c r="P542" s="50"/>
      <c r="Q542" s="50"/>
      <c r="T542" s="51"/>
      <c r="U542" s="51"/>
    </row>
    <row r="543" spans="1:21">
      <c r="A543" s="94"/>
      <c r="B543" s="94"/>
      <c r="C543" s="94"/>
      <c r="D543" s="94"/>
      <c r="E543" s="94"/>
      <c r="F543" s="94"/>
      <c r="G543" s="95"/>
      <c r="H543" s="94"/>
      <c r="I543" s="94"/>
      <c r="J543" s="94"/>
      <c r="K543" s="96"/>
      <c r="L543" s="121"/>
      <c r="M543" s="48"/>
      <c r="N543" s="49"/>
      <c r="O543" s="49"/>
      <c r="P543" s="50"/>
      <c r="Q543" s="50"/>
      <c r="T543" s="51"/>
      <c r="U543" s="51"/>
    </row>
    <row r="544" spans="1:21">
      <c r="A544" s="94"/>
      <c r="B544" s="94"/>
      <c r="C544" s="94"/>
      <c r="D544" s="94"/>
      <c r="E544" s="94"/>
      <c r="F544" s="94"/>
      <c r="G544" s="95"/>
      <c r="H544" s="94"/>
      <c r="I544" s="94"/>
      <c r="J544" s="94"/>
      <c r="K544" s="96"/>
      <c r="L544" s="121"/>
      <c r="M544" s="48"/>
      <c r="N544" s="49"/>
      <c r="O544" s="49"/>
      <c r="P544" s="50"/>
      <c r="Q544" s="50"/>
      <c r="T544" s="51"/>
      <c r="U544" s="51"/>
    </row>
    <row r="545" spans="1:21">
      <c r="A545" s="94"/>
      <c r="B545" s="94"/>
      <c r="C545" s="94"/>
      <c r="D545" s="94"/>
      <c r="E545" s="94"/>
      <c r="F545" s="94"/>
      <c r="G545" s="95"/>
      <c r="H545" s="94"/>
      <c r="I545" s="94"/>
      <c r="J545" s="94"/>
      <c r="K545" s="96"/>
      <c r="L545" s="121"/>
      <c r="M545" s="48"/>
      <c r="N545" s="49"/>
      <c r="O545" s="49"/>
      <c r="P545" s="50"/>
      <c r="Q545" s="50"/>
      <c r="T545" s="51"/>
      <c r="U545" s="51"/>
    </row>
    <row r="546" spans="1:21">
      <c r="A546" s="94"/>
      <c r="B546" s="94"/>
      <c r="C546" s="94"/>
      <c r="D546" s="94"/>
      <c r="E546" s="94"/>
      <c r="F546" s="94"/>
      <c r="G546" s="95"/>
      <c r="H546" s="94"/>
      <c r="I546" s="94"/>
      <c r="J546" s="94"/>
      <c r="K546" s="96"/>
      <c r="L546" s="121"/>
      <c r="M546" s="48"/>
      <c r="N546" s="49"/>
      <c r="O546" s="49"/>
      <c r="P546" s="50"/>
      <c r="Q546" s="50"/>
      <c r="T546" s="51"/>
      <c r="U546" s="51"/>
    </row>
    <row r="547" spans="1:21">
      <c r="A547" s="94"/>
      <c r="B547" s="94"/>
      <c r="C547" s="94"/>
      <c r="D547" s="94"/>
      <c r="E547" s="94"/>
      <c r="F547" s="94"/>
      <c r="G547" s="95"/>
      <c r="H547" s="94"/>
      <c r="I547" s="94"/>
      <c r="J547" s="94"/>
      <c r="K547" s="96"/>
      <c r="L547" s="121"/>
      <c r="M547" s="48"/>
      <c r="N547" s="49"/>
      <c r="O547" s="49"/>
      <c r="P547" s="50"/>
      <c r="Q547" s="50"/>
      <c r="T547" s="51"/>
      <c r="U547" s="51"/>
    </row>
    <row r="548" spans="1:21">
      <c r="A548" s="94"/>
      <c r="B548" s="94"/>
      <c r="C548" s="94"/>
      <c r="D548" s="94"/>
      <c r="E548" s="94"/>
      <c r="F548" s="94"/>
      <c r="G548" s="95"/>
      <c r="H548" s="94"/>
      <c r="I548" s="94"/>
      <c r="J548" s="94"/>
      <c r="K548" s="96"/>
      <c r="L548" s="121"/>
      <c r="M548" s="48"/>
      <c r="N548" s="49"/>
      <c r="O548" s="49"/>
      <c r="P548" s="50"/>
      <c r="Q548" s="50"/>
      <c r="T548" s="51"/>
      <c r="U548" s="51"/>
    </row>
    <row r="549" spans="1:21">
      <c r="A549" s="94"/>
      <c r="B549" s="94"/>
      <c r="C549" s="94"/>
      <c r="D549" s="94"/>
      <c r="E549" s="94"/>
      <c r="F549" s="94"/>
      <c r="G549" s="95"/>
      <c r="H549" s="94"/>
      <c r="I549" s="94"/>
      <c r="J549" s="94"/>
      <c r="K549" s="96"/>
      <c r="L549" s="121"/>
      <c r="M549" s="48"/>
      <c r="N549" s="49"/>
      <c r="O549" s="49"/>
      <c r="P549" s="50"/>
      <c r="Q549" s="50"/>
      <c r="T549" s="51"/>
      <c r="U549" s="51"/>
    </row>
    <row r="550" spans="1:21" s="126" customFormat="1">
      <c r="A550" s="114"/>
      <c r="B550" s="114"/>
      <c r="C550" s="114"/>
      <c r="D550" s="114"/>
      <c r="E550" s="114"/>
      <c r="F550" s="114"/>
      <c r="G550" s="113"/>
      <c r="H550" s="114"/>
      <c r="I550" s="114"/>
      <c r="J550" s="114"/>
      <c r="K550" s="115"/>
      <c r="L550" s="121"/>
      <c r="M550" s="48"/>
      <c r="N550" s="49"/>
      <c r="O550" s="49"/>
      <c r="P550" s="50"/>
      <c r="Q550" s="50"/>
      <c r="R550" s="11"/>
      <c r="T550" s="127"/>
      <c r="U550" s="127"/>
    </row>
    <row r="551" spans="1:21" s="126" customFormat="1">
      <c r="A551" s="114"/>
      <c r="B551" s="114"/>
      <c r="C551" s="114"/>
      <c r="D551" s="114"/>
      <c r="E551" s="114"/>
      <c r="F551" s="114"/>
      <c r="G551" s="113"/>
      <c r="H551" s="114"/>
      <c r="I551" s="114"/>
      <c r="J551" s="114"/>
      <c r="K551" s="115"/>
      <c r="L551" s="121"/>
      <c r="M551" s="48"/>
      <c r="N551" s="49"/>
      <c r="O551" s="49"/>
      <c r="P551" s="50"/>
      <c r="Q551" s="50"/>
      <c r="R551" s="11"/>
      <c r="T551" s="127"/>
      <c r="U551" s="127"/>
    </row>
    <row r="552" spans="1:21" s="126" customFormat="1">
      <c r="A552" s="114"/>
      <c r="B552" s="114"/>
      <c r="C552" s="114"/>
      <c r="D552" s="114"/>
      <c r="E552" s="114"/>
      <c r="F552" s="114"/>
      <c r="G552" s="113"/>
      <c r="H552" s="114"/>
      <c r="I552" s="114"/>
      <c r="J552" s="114"/>
      <c r="K552" s="115"/>
      <c r="L552" s="121"/>
      <c r="M552" s="48"/>
      <c r="N552" s="49"/>
      <c r="O552" s="49"/>
      <c r="P552" s="50"/>
      <c r="Q552" s="50"/>
      <c r="R552" s="11"/>
      <c r="T552" s="127"/>
      <c r="U552" s="127"/>
    </row>
    <row r="553" spans="1:21" s="126" customFormat="1">
      <c r="A553" s="114"/>
      <c r="B553" s="114"/>
      <c r="C553" s="114"/>
      <c r="D553" s="114"/>
      <c r="E553" s="114"/>
      <c r="F553" s="114"/>
      <c r="G553" s="113"/>
      <c r="H553" s="114"/>
      <c r="I553" s="114"/>
      <c r="J553" s="114"/>
      <c r="K553" s="115"/>
      <c r="L553" s="121"/>
      <c r="M553" s="48"/>
      <c r="N553" s="49"/>
      <c r="O553" s="49"/>
      <c r="P553" s="50"/>
      <c r="Q553" s="50"/>
      <c r="R553" s="11"/>
      <c r="T553" s="127"/>
      <c r="U553" s="127"/>
    </row>
    <row r="554" spans="1:21" s="126" customFormat="1">
      <c r="A554" s="114"/>
      <c r="B554" s="114"/>
      <c r="C554" s="114"/>
      <c r="D554" s="114"/>
      <c r="E554" s="114"/>
      <c r="F554" s="114"/>
      <c r="G554" s="113"/>
      <c r="H554" s="114"/>
      <c r="I554" s="114"/>
      <c r="J554" s="114"/>
      <c r="K554" s="115"/>
      <c r="L554" s="121"/>
      <c r="M554" s="48"/>
      <c r="N554" s="49"/>
      <c r="O554" s="49"/>
      <c r="P554" s="50"/>
      <c r="Q554" s="50"/>
      <c r="R554" s="11"/>
      <c r="T554" s="127"/>
      <c r="U554" s="127"/>
    </row>
    <row r="555" spans="1:21">
      <c r="A555" s="94"/>
      <c r="B555" s="94"/>
      <c r="C555" s="94"/>
      <c r="D555" s="94"/>
      <c r="E555" s="94"/>
      <c r="F555" s="94"/>
      <c r="G555" s="95"/>
      <c r="H555" s="94"/>
      <c r="I555" s="94"/>
      <c r="J555" s="94"/>
      <c r="K555" s="96"/>
      <c r="L555" s="121"/>
      <c r="M555" s="48"/>
      <c r="N555" s="49"/>
      <c r="O555" s="49"/>
      <c r="P555" s="50"/>
      <c r="Q555" s="50"/>
      <c r="T555" s="51"/>
      <c r="U555" s="51"/>
    </row>
    <row r="556" spans="1:21" s="126" customFormat="1">
      <c r="A556" s="114"/>
      <c r="B556" s="114"/>
      <c r="C556" s="114"/>
      <c r="D556" s="114"/>
      <c r="E556" s="114"/>
      <c r="F556" s="114"/>
      <c r="G556" s="113"/>
      <c r="H556" s="114"/>
      <c r="I556" s="114"/>
      <c r="J556" s="114"/>
      <c r="K556" s="115"/>
      <c r="L556" s="121"/>
      <c r="M556" s="48"/>
      <c r="N556" s="49"/>
      <c r="O556" s="49"/>
      <c r="P556" s="50"/>
      <c r="Q556" s="50"/>
      <c r="R556" s="11"/>
      <c r="T556" s="127"/>
      <c r="U556" s="127"/>
    </row>
    <row r="557" spans="1:21" s="126" customFormat="1">
      <c r="A557" s="114"/>
      <c r="B557" s="114"/>
      <c r="C557" s="114"/>
      <c r="D557" s="114"/>
      <c r="E557" s="114"/>
      <c r="F557" s="114"/>
      <c r="G557" s="113"/>
      <c r="H557" s="114"/>
      <c r="I557" s="114"/>
      <c r="J557" s="114"/>
      <c r="K557" s="115"/>
      <c r="L557" s="121"/>
      <c r="M557" s="48"/>
      <c r="N557" s="49"/>
      <c r="O557" s="49"/>
      <c r="P557" s="50"/>
      <c r="Q557" s="50"/>
      <c r="R557" s="11"/>
      <c r="T557" s="127"/>
      <c r="U557" s="127"/>
    </row>
    <row r="558" spans="1:21">
      <c r="A558" s="94"/>
      <c r="B558" s="94"/>
      <c r="C558" s="94"/>
      <c r="D558" s="94"/>
      <c r="E558" s="94"/>
      <c r="F558" s="94"/>
      <c r="G558" s="95"/>
      <c r="H558" s="94"/>
      <c r="I558" s="94"/>
      <c r="J558" s="94"/>
      <c r="K558" s="96"/>
      <c r="L558" s="121"/>
      <c r="M558" s="48"/>
      <c r="N558" s="49"/>
      <c r="O558" s="49"/>
      <c r="P558" s="50"/>
      <c r="Q558" s="50"/>
      <c r="T558" s="51"/>
      <c r="U558" s="51"/>
    </row>
    <row r="559" spans="1:21" s="126" customFormat="1">
      <c r="A559" s="114"/>
      <c r="B559" s="114"/>
      <c r="C559" s="114"/>
      <c r="D559" s="114"/>
      <c r="E559" s="114"/>
      <c r="F559" s="114"/>
      <c r="G559" s="113"/>
      <c r="H559" s="114"/>
      <c r="I559" s="114"/>
      <c r="J559" s="114"/>
      <c r="K559" s="115"/>
      <c r="L559" s="121"/>
      <c r="M559" s="48"/>
      <c r="N559" s="49"/>
      <c r="O559" s="49"/>
      <c r="P559" s="50"/>
      <c r="Q559" s="50"/>
      <c r="R559" s="11"/>
      <c r="T559" s="127"/>
      <c r="U559" s="127"/>
    </row>
    <row r="560" spans="1:21">
      <c r="A560" s="94"/>
      <c r="B560" s="94"/>
      <c r="C560" s="94"/>
      <c r="D560" s="94"/>
      <c r="E560" s="94"/>
      <c r="F560" s="94"/>
      <c r="G560" s="95"/>
      <c r="H560" s="94"/>
      <c r="I560" s="94"/>
      <c r="J560" s="94"/>
      <c r="K560" s="96"/>
      <c r="L560" s="121"/>
      <c r="M560" s="48"/>
      <c r="N560" s="49"/>
      <c r="O560" s="49"/>
      <c r="P560" s="50"/>
      <c r="Q560" s="50"/>
      <c r="T560" s="51"/>
      <c r="U560" s="51"/>
    </row>
    <row r="561" spans="1:21" s="126" customFormat="1">
      <c r="A561" s="114"/>
      <c r="B561" s="114"/>
      <c r="C561" s="114"/>
      <c r="D561" s="114"/>
      <c r="E561" s="114"/>
      <c r="F561" s="114"/>
      <c r="G561" s="113"/>
      <c r="H561" s="114"/>
      <c r="I561" s="114"/>
      <c r="J561" s="114"/>
      <c r="K561" s="115"/>
      <c r="L561" s="121"/>
      <c r="M561" s="48"/>
      <c r="N561" s="49"/>
      <c r="O561" s="49"/>
      <c r="P561" s="50"/>
      <c r="Q561" s="50"/>
      <c r="R561" s="11"/>
      <c r="T561" s="127"/>
      <c r="U561" s="127"/>
    </row>
    <row r="562" spans="1:21">
      <c r="A562" s="94"/>
      <c r="B562" s="94"/>
      <c r="C562" s="94"/>
      <c r="D562" s="94"/>
      <c r="E562" s="94"/>
      <c r="F562" s="94"/>
      <c r="G562" s="95"/>
      <c r="H562" s="94"/>
      <c r="I562" s="94"/>
      <c r="J562" s="94"/>
      <c r="K562" s="96"/>
      <c r="L562" s="121"/>
      <c r="M562" s="48"/>
      <c r="N562" s="49"/>
      <c r="O562" s="49"/>
      <c r="P562" s="50"/>
      <c r="Q562" s="50"/>
      <c r="T562" s="51"/>
      <c r="U562" s="51"/>
    </row>
    <row r="563" spans="1:21">
      <c r="A563" s="94"/>
      <c r="B563" s="94"/>
      <c r="C563" s="94"/>
      <c r="D563" s="94"/>
      <c r="E563" s="94"/>
      <c r="F563" s="94"/>
      <c r="G563" s="95"/>
      <c r="H563" s="94"/>
      <c r="I563" s="94"/>
      <c r="J563" s="94"/>
      <c r="K563" s="96"/>
      <c r="L563" s="121"/>
      <c r="M563" s="48"/>
      <c r="N563" s="49"/>
      <c r="O563" s="49"/>
      <c r="P563" s="50"/>
      <c r="Q563" s="50"/>
      <c r="T563" s="51"/>
      <c r="U563" s="51"/>
    </row>
    <row r="564" spans="1:21">
      <c r="A564" s="94"/>
      <c r="B564" s="94"/>
      <c r="C564" s="94"/>
      <c r="D564" s="94"/>
      <c r="E564" s="94"/>
      <c r="F564" s="94"/>
      <c r="G564" s="95"/>
      <c r="H564" s="94"/>
      <c r="I564" s="94"/>
      <c r="J564" s="94"/>
      <c r="K564" s="96"/>
      <c r="L564" s="121"/>
      <c r="M564" s="48"/>
      <c r="N564" s="49"/>
      <c r="O564" s="49"/>
      <c r="P564" s="50"/>
      <c r="Q564" s="50"/>
      <c r="T564" s="51"/>
      <c r="U564" s="51"/>
    </row>
    <row r="565" spans="1:21">
      <c r="A565" s="94"/>
      <c r="B565" s="94"/>
      <c r="C565" s="94"/>
      <c r="D565" s="94"/>
      <c r="E565" s="94"/>
      <c r="F565" s="94"/>
      <c r="G565" s="95"/>
      <c r="H565" s="94"/>
      <c r="I565" s="94"/>
      <c r="J565" s="94"/>
      <c r="K565" s="96"/>
      <c r="L565" s="121"/>
      <c r="M565" s="48"/>
      <c r="N565" s="49"/>
      <c r="O565" s="49"/>
      <c r="P565" s="50"/>
      <c r="Q565" s="50"/>
      <c r="T565" s="51"/>
      <c r="U565" s="51"/>
    </row>
    <row r="566" spans="1:21">
      <c r="A566" s="94"/>
      <c r="B566" s="94"/>
      <c r="C566" s="94"/>
      <c r="D566" s="94"/>
      <c r="E566" s="94"/>
      <c r="F566" s="94"/>
      <c r="G566" s="95"/>
      <c r="H566" s="94"/>
      <c r="I566" s="94"/>
      <c r="J566" s="94"/>
      <c r="K566" s="96"/>
      <c r="L566" s="121"/>
      <c r="M566" s="48"/>
      <c r="N566" s="49"/>
      <c r="O566" s="49"/>
      <c r="P566" s="50"/>
      <c r="Q566" s="50"/>
      <c r="T566" s="51"/>
      <c r="U566" s="51"/>
    </row>
    <row r="567" spans="1:21" s="126" customFormat="1">
      <c r="A567" s="114"/>
      <c r="B567" s="114"/>
      <c r="C567" s="114"/>
      <c r="D567" s="114"/>
      <c r="E567" s="114"/>
      <c r="F567" s="114"/>
      <c r="G567" s="113"/>
      <c r="H567" s="114"/>
      <c r="I567" s="114"/>
      <c r="J567" s="114"/>
      <c r="K567" s="115"/>
      <c r="L567" s="121"/>
      <c r="M567" s="48"/>
      <c r="N567" s="49"/>
      <c r="O567" s="49"/>
      <c r="P567" s="50"/>
      <c r="Q567" s="50"/>
      <c r="R567" s="11"/>
      <c r="T567" s="127"/>
      <c r="U567" s="127"/>
    </row>
    <row r="568" spans="1:21" s="126" customFormat="1">
      <c r="A568" s="114"/>
      <c r="B568" s="114"/>
      <c r="C568" s="114"/>
      <c r="D568" s="114"/>
      <c r="E568" s="114"/>
      <c r="F568" s="114"/>
      <c r="G568" s="113"/>
      <c r="H568" s="114"/>
      <c r="I568" s="114"/>
      <c r="J568" s="114"/>
      <c r="K568" s="115"/>
      <c r="L568" s="121"/>
      <c r="M568" s="48"/>
      <c r="N568" s="49"/>
      <c r="O568" s="49"/>
      <c r="P568" s="50"/>
      <c r="Q568" s="50"/>
      <c r="R568" s="11"/>
      <c r="T568" s="127"/>
      <c r="U568" s="127"/>
    </row>
    <row r="569" spans="1:21" s="126" customFormat="1">
      <c r="A569" s="114"/>
      <c r="B569" s="114"/>
      <c r="C569" s="114"/>
      <c r="D569" s="114"/>
      <c r="E569" s="114"/>
      <c r="F569" s="114"/>
      <c r="G569" s="113"/>
      <c r="H569" s="114"/>
      <c r="I569" s="114"/>
      <c r="J569" s="114"/>
      <c r="K569" s="115"/>
      <c r="L569" s="121"/>
      <c r="M569" s="48"/>
      <c r="N569" s="49"/>
      <c r="O569" s="49"/>
      <c r="P569" s="50"/>
      <c r="Q569" s="50"/>
      <c r="R569" s="11"/>
      <c r="T569" s="127"/>
      <c r="U569" s="127"/>
    </row>
    <row r="570" spans="1:21">
      <c r="A570" s="94"/>
      <c r="B570" s="94"/>
      <c r="C570" s="94"/>
      <c r="D570" s="94"/>
      <c r="E570" s="94"/>
      <c r="F570" s="94"/>
      <c r="G570" s="95"/>
      <c r="H570" s="94"/>
      <c r="I570" s="94"/>
      <c r="J570" s="94"/>
      <c r="K570" s="96"/>
      <c r="L570" s="121"/>
      <c r="M570" s="48"/>
      <c r="N570" s="49"/>
      <c r="O570" s="49"/>
      <c r="P570" s="50"/>
      <c r="Q570" s="50"/>
      <c r="T570" s="51"/>
      <c r="U570" s="51"/>
    </row>
    <row r="571" spans="1:21" s="126" customFormat="1">
      <c r="A571" s="114"/>
      <c r="B571" s="114"/>
      <c r="C571" s="114"/>
      <c r="D571" s="114"/>
      <c r="E571" s="114"/>
      <c r="F571" s="114"/>
      <c r="G571" s="113"/>
      <c r="H571" s="114"/>
      <c r="I571" s="114"/>
      <c r="J571" s="114"/>
      <c r="K571" s="115"/>
      <c r="L571" s="121"/>
      <c r="M571" s="48"/>
      <c r="N571" s="49"/>
      <c r="O571" s="49"/>
      <c r="P571" s="50"/>
      <c r="Q571" s="50"/>
      <c r="R571" s="11"/>
      <c r="T571" s="127"/>
      <c r="U571" s="127"/>
    </row>
    <row r="572" spans="1:21">
      <c r="A572" s="94"/>
      <c r="B572" s="94"/>
      <c r="C572" s="94"/>
      <c r="D572" s="94"/>
      <c r="E572" s="94"/>
      <c r="F572" s="94"/>
      <c r="G572" s="95"/>
      <c r="H572" s="94"/>
      <c r="I572" s="94"/>
      <c r="J572" s="94"/>
      <c r="K572" s="96"/>
      <c r="L572" s="121"/>
      <c r="M572" s="48"/>
      <c r="N572" s="49"/>
      <c r="O572" s="49"/>
      <c r="P572" s="50"/>
      <c r="Q572" s="50"/>
      <c r="T572" s="51"/>
      <c r="U572" s="51"/>
    </row>
    <row r="573" spans="1:21" s="126" customFormat="1">
      <c r="A573" s="114"/>
      <c r="B573" s="114"/>
      <c r="C573" s="114"/>
      <c r="D573" s="114"/>
      <c r="E573" s="114"/>
      <c r="F573" s="114"/>
      <c r="G573" s="113"/>
      <c r="H573" s="114"/>
      <c r="I573" s="114"/>
      <c r="J573" s="114"/>
      <c r="K573" s="115"/>
      <c r="L573" s="121"/>
      <c r="M573" s="48"/>
      <c r="N573" s="49"/>
      <c r="O573" s="49"/>
      <c r="P573" s="50"/>
      <c r="Q573" s="50"/>
      <c r="R573" s="11"/>
      <c r="T573" s="127"/>
      <c r="U573" s="127"/>
    </row>
    <row r="574" spans="1:21" s="126" customFormat="1">
      <c r="A574" s="114"/>
      <c r="B574" s="114"/>
      <c r="C574" s="114"/>
      <c r="D574" s="114"/>
      <c r="E574" s="114"/>
      <c r="F574" s="114"/>
      <c r="G574" s="113"/>
      <c r="H574" s="114"/>
      <c r="I574" s="114"/>
      <c r="J574" s="114"/>
      <c r="K574" s="115"/>
      <c r="L574" s="121"/>
      <c r="M574" s="48"/>
      <c r="N574" s="49"/>
      <c r="O574" s="49"/>
      <c r="P574" s="50"/>
      <c r="Q574" s="50"/>
      <c r="R574" s="11"/>
      <c r="T574" s="127"/>
      <c r="U574" s="127"/>
    </row>
    <row r="575" spans="1:21">
      <c r="A575" s="94"/>
      <c r="B575" s="94"/>
      <c r="C575" s="94"/>
      <c r="D575" s="94"/>
      <c r="E575" s="94"/>
      <c r="F575" s="94"/>
      <c r="G575" s="95"/>
      <c r="H575" s="94"/>
      <c r="I575" s="94"/>
      <c r="J575" s="94"/>
      <c r="K575" s="96"/>
      <c r="L575" s="121"/>
      <c r="M575" s="48"/>
      <c r="N575" s="49"/>
      <c r="O575" s="49"/>
      <c r="P575" s="50"/>
      <c r="Q575" s="50"/>
      <c r="T575" s="51"/>
      <c r="U575" s="51"/>
    </row>
    <row r="576" spans="1:21">
      <c r="A576" s="94"/>
      <c r="B576" s="94"/>
      <c r="C576" s="94"/>
      <c r="D576" s="94"/>
      <c r="E576" s="94"/>
      <c r="F576" s="94"/>
      <c r="G576" s="95"/>
      <c r="H576" s="94"/>
      <c r="I576" s="94"/>
      <c r="J576" s="94"/>
      <c r="K576" s="96"/>
      <c r="L576" s="121"/>
      <c r="M576" s="48"/>
      <c r="N576" s="49"/>
      <c r="O576" s="49"/>
      <c r="P576" s="50"/>
      <c r="Q576" s="50"/>
      <c r="T576" s="51"/>
      <c r="U576" s="51"/>
    </row>
    <row r="577" spans="1:21">
      <c r="A577" s="94"/>
      <c r="B577" s="94"/>
      <c r="C577" s="94"/>
      <c r="D577" s="94"/>
      <c r="E577" s="94"/>
      <c r="F577" s="94"/>
      <c r="G577" s="119"/>
      <c r="H577" s="94"/>
      <c r="I577" s="94"/>
      <c r="J577" s="94"/>
      <c r="K577" s="96"/>
      <c r="L577" s="121"/>
      <c r="M577" s="48"/>
      <c r="N577" s="49"/>
      <c r="O577" s="49"/>
      <c r="P577" s="50"/>
      <c r="Q577" s="50"/>
      <c r="T577" s="51"/>
      <c r="U577" s="51"/>
    </row>
    <row r="578" spans="1:21" s="126" customFormat="1">
      <c r="A578" s="114"/>
      <c r="B578" s="114"/>
      <c r="C578" s="114"/>
      <c r="D578" s="114"/>
      <c r="E578" s="114"/>
      <c r="F578" s="114"/>
      <c r="G578" s="113"/>
      <c r="H578" s="114"/>
      <c r="I578" s="114"/>
      <c r="J578" s="114"/>
      <c r="K578" s="115"/>
      <c r="L578" s="121"/>
      <c r="M578" s="48"/>
      <c r="N578" s="49"/>
      <c r="O578" s="49"/>
      <c r="P578" s="50"/>
      <c r="Q578" s="50"/>
      <c r="R578" s="11"/>
      <c r="T578" s="127"/>
      <c r="U578" s="127"/>
    </row>
    <row r="579" spans="1:21" s="126" customFormat="1">
      <c r="A579" s="114"/>
      <c r="B579" s="114"/>
      <c r="C579" s="114"/>
      <c r="D579" s="114"/>
      <c r="E579" s="114"/>
      <c r="F579" s="114"/>
      <c r="G579" s="113"/>
      <c r="H579" s="114"/>
      <c r="I579" s="114"/>
      <c r="J579" s="114"/>
      <c r="K579" s="115"/>
      <c r="L579" s="121"/>
      <c r="M579" s="48"/>
      <c r="N579" s="49"/>
      <c r="O579" s="49"/>
      <c r="P579" s="50"/>
      <c r="Q579" s="50"/>
      <c r="R579" s="11"/>
      <c r="T579" s="127"/>
      <c r="U579" s="127"/>
    </row>
    <row r="580" spans="1:21">
      <c r="A580" s="94"/>
      <c r="B580" s="94"/>
      <c r="C580" s="94"/>
      <c r="D580" s="94"/>
      <c r="E580" s="94"/>
      <c r="F580" s="94"/>
      <c r="G580" s="119"/>
      <c r="H580" s="94"/>
      <c r="I580" s="94"/>
      <c r="J580" s="94"/>
      <c r="K580" s="96"/>
      <c r="L580" s="121"/>
      <c r="M580" s="48"/>
      <c r="N580" s="49"/>
      <c r="O580" s="49"/>
      <c r="P580" s="50"/>
      <c r="Q580" s="50"/>
      <c r="T580" s="51"/>
      <c r="U580" s="51"/>
    </row>
    <row r="581" spans="1:21">
      <c r="A581" s="94"/>
      <c r="B581" s="94"/>
      <c r="C581" s="94"/>
      <c r="D581" s="94"/>
      <c r="E581" s="94"/>
      <c r="F581" s="94"/>
      <c r="G581" s="119"/>
      <c r="H581" s="94"/>
      <c r="I581" s="94"/>
      <c r="J581" s="94"/>
      <c r="K581" s="96"/>
      <c r="L581" s="121"/>
      <c r="M581" s="48"/>
      <c r="N581" s="49"/>
      <c r="O581" s="49"/>
      <c r="P581" s="50"/>
      <c r="Q581" s="50"/>
      <c r="T581" s="51"/>
      <c r="U581" s="51"/>
    </row>
    <row r="582" spans="1:21">
      <c r="A582" s="94"/>
      <c r="B582" s="94"/>
      <c r="C582" s="94"/>
      <c r="D582" s="94"/>
      <c r="E582" s="94"/>
      <c r="F582" s="94"/>
      <c r="G582" s="119"/>
      <c r="H582" s="94"/>
      <c r="I582" s="94"/>
      <c r="J582" s="94"/>
      <c r="K582" s="96"/>
      <c r="L582" s="121"/>
      <c r="M582" s="48"/>
      <c r="N582" s="49"/>
      <c r="O582" s="49"/>
      <c r="P582" s="50"/>
      <c r="Q582" s="50"/>
      <c r="T582" s="51"/>
      <c r="U582" s="51"/>
    </row>
    <row r="583" spans="1:21">
      <c r="A583" s="94"/>
      <c r="B583" s="94"/>
      <c r="C583" s="94"/>
      <c r="D583" s="94"/>
      <c r="E583" s="94"/>
      <c r="F583" s="94"/>
      <c r="G583" s="119"/>
      <c r="H583" s="94"/>
      <c r="I583" s="94"/>
      <c r="J583" s="94"/>
      <c r="K583" s="96"/>
      <c r="L583" s="121"/>
      <c r="M583" s="48"/>
      <c r="N583" s="49"/>
      <c r="O583" s="49"/>
      <c r="P583" s="50"/>
      <c r="Q583" s="50"/>
      <c r="T583" s="51"/>
      <c r="U583" s="51"/>
    </row>
    <row r="584" spans="1:21">
      <c r="A584" s="94"/>
      <c r="B584" s="94"/>
      <c r="C584" s="94"/>
      <c r="D584" s="94"/>
      <c r="E584" s="94"/>
      <c r="F584" s="94"/>
      <c r="G584" s="119"/>
      <c r="H584" s="94"/>
      <c r="I584" s="94"/>
      <c r="J584" s="94"/>
      <c r="K584" s="96"/>
      <c r="L584" s="121"/>
      <c r="M584" s="48"/>
      <c r="N584" s="49"/>
      <c r="O584" s="49"/>
      <c r="P584" s="50"/>
      <c r="Q584" s="50"/>
      <c r="T584" s="51"/>
      <c r="U584" s="51"/>
    </row>
    <row r="585" spans="1:21">
      <c r="A585" s="94"/>
      <c r="B585" s="94"/>
      <c r="C585" s="94"/>
      <c r="D585" s="94"/>
      <c r="E585" s="94"/>
      <c r="F585" s="94"/>
      <c r="G585" s="95"/>
      <c r="H585" s="94"/>
      <c r="I585" s="94"/>
      <c r="J585" s="94"/>
      <c r="K585" s="96"/>
      <c r="L585" s="121"/>
      <c r="M585" s="48"/>
      <c r="N585" s="49"/>
      <c r="O585" s="49"/>
      <c r="P585" s="50"/>
      <c r="Q585" s="50"/>
      <c r="T585" s="51"/>
      <c r="U585" s="51"/>
    </row>
    <row r="586" spans="1:21">
      <c r="A586" s="94"/>
      <c r="B586" s="94"/>
      <c r="C586" s="94"/>
      <c r="D586" s="94"/>
      <c r="E586" s="94"/>
      <c r="F586" s="94"/>
      <c r="G586" s="95"/>
      <c r="H586" s="94"/>
      <c r="I586" s="94"/>
      <c r="J586" s="94"/>
      <c r="K586" s="96"/>
      <c r="L586" s="121"/>
      <c r="M586" s="48"/>
      <c r="N586" s="49"/>
      <c r="O586" s="49"/>
      <c r="P586" s="50"/>
      <c r="Q586" s="50"/>
      <c r="T586" s="51"/>
      <c r="U586" s="51"/>
    </row>
    <row r="587" spans="1:21">
      <c r="A587" s="94"/>
      <c r="B587" s="94"/>
      <c r="C587" s="94"/>
      <c r="D587" s="94"/>
      <c r="E587" s="94"/>
      <c r="F587" s="94"/>
      <c r="G587" s="95"/>
      <c r="H587" s="94"/>
      <c r="I587" s="94"/>
      <c r="J587" s="94"/>
      <c r="K587" s="96"/>
      <c r="L587" s="121"/>
      <c r="M587" s="48"/>
      <c r="N587" s="49"/>
      <c r="O587" s="49"/>
      <c r="P587" s="50"/>
      <c r="Q587" s="50"/>
      <c r="T587" s="51"/>
      <c r="U587" s="51"/>
    </row>
    <row r="588" spans="1:21">
      <c r="A588" s="94"/>
      <c r="B588" s="94"/>
      <c r="C588" s="94"/>
      <c r="D588" s="94"/>
      <c r="E588" s="94"/>
      <c r="F588" s="94"/>
      <c r="G588" s="95"/>
      <c r="H588" s="94"/>
      <c r="I588" s="94"/>
      <c r="J588" s="94"/>
      <c r="K588" s="96"/>
      <c r="L588" s="121"/>
      <c r="M588" s="48"/>
      <c r="N588" s="49"/>
      <c r="O588" s="49"/>
      <c r="P588" s="50"/>
      <c r="Q588" s="50"/>
      <c r="T588" s="51"/>
      <c r="U588" s="51"/>
    </row>
    <row r="589" spans="1:21">
      <c r="A589" s="94"/>
      <c r="B589" s="94"/>
      <c r="C589" s="94"/>
      <c r="D589" s="94"/>
      <c r="E589" s="94"/>
      <c r="F589" s="94"/>
      <c r="G589" s="95"/>
      <c r="H589" s="94"/>
      <c r="I589" s="94"/>
      <c r="J589" s="94"/>
      <c r="K589" s="96"/>
      <c r="L589" s="121"/>
      <c r="M589" s="48"/>
      <c r="N589" s="49"/>
      <c r="O589" s="49"/>
      <c r="P589" s="50"/>
      <c r="Q589" s="50"/>
      <c r="T589" s="51"/>
      <c r="U589" s="51"/>
    </row>
    <row r="590" spans="1:21">
      <c r="A590" s="94"/>
      <c r="B590" s="94"/>
      <c r="C590" s="94"/>
      <c r="D590" s="94"/>
      <c r="E590" s="94"/>
      <c r="F590" s="94"/>
      <c r="G590" s="119"/>
      <c r="H590" s="94"/>
      <c r="I590" s="94"/>
      <c r="J590" s="94"/>
      <c r="K590" s="96"/>
      <c r="L590" s="121"/>
      <c r="M590" s="48"/>
      <c r="N590" s="49"/>
      <c r="O590" s="49"/>
      <c r="P590" s="50"/>
      <c r="Q590" s="50"/>
      <c r="T590" s="51"/>
      <c r="U590" s="51"/>
    </row>
    <row r="591" spans="1:21">
      <c r="A591" s="94"/>
      <c r="B591" s="94"/>
      <c r="C591" s="94"/>
      <c r="D591" s="94"/>
      <c r="E591" s="94"/>
      <c r="F591" s="94"/>
      <c r="G591" s="119"/>
      <c r="H591" s="94"/>
      <c r="I591" s="94"/>
      <c r="J591" s="94"/>
      <c r="K591" s="96"/>
      <c r="L591" s="121"/>
      <c r="M591" s="48"/>
      <c r="N591" s="49"/>
      <c r="O591" s="49"/>
      <c r="P591" s="50"/>
      <c r="Q591" s="50"/>
      <c r="T591" s="51"/>
      <c r="U591" s="51"/>
    </row>
    <row r="592" spans="1:21">
      <c r="A592" s="94"/>
      <c r="B592" s="94"/>
      <c r="C592" s="94"/>
      <c r="D592" s="94"/>
      <c r="E592" s="94"/>
      <c r="F592" s="94"/>
      <c r="G592" s="95"/>
      <c r="H592" s="94"/>
      <c r="I592" s="94"/>
      <c r="J592" s="94"/>
      <c r="K592" s="96"/>
      <c r="L592" s="121"/>
      <c r="M592" s="48"/>
      <c r="N592" s="49"/>
      <c r="O592" s="49"/>
      <c r="P592" s="50"/>
      <c r="Q592" s="50"/>
      <c r="T592" s="51"/>
      <c r="U592" s="51"/>
    </row>
    <row r="593" spans="1:21">
      <c r="A593" s="94"/>
      <c r="B593" s="94"/>
      <c r="C593" s="94"/>
      <c r="D593" s="94"/>
      <c r="E593" s="94"/>
      <c r="F593" s="94"/>
      <c r="G593" s="95"/>
      <c r="H593" s="94"/>
      <c r="I593" s="94"/>
      <c r="J593" s="94"/>
      <c r="K593" s="96"/>
      <c r="L593" s="121"/>
      <c r="M593" s="48"/>
      <c r="N593" s="49"/>
      <c r="O593" s="49"/>
      <c r="P593" s="50"/>
      <c r="Q593" s="50"/>
      <c r="T593" s="51"/>
      <c r="U593" s="51"/>
    </row>
    <row r="594" spans="1:21" s="126" customFormat="1">
      <c r="A594" s="114"/>
      <c r="B594" s="114"/>
      <c r="C594" s="114"/>
      <c r="D594" s="114"/>
      <c r="E594" s="114"/>
      <c r="F594" s="114"/>
      <c r="G594" s="113"/>
      <c r="H594" s="114"/>
      <c r="I594" s="114"/>
      <c r="J594" s="114"/>
      <c r="K594" s="115"/>
      <c r="L594" s="121"/>
      <c r="M594" s="48"/>
      <c r="N594" s="49"/>
      <c r="O594" s="49"/>
      <c r="P594" s="50"/>
      <c r="Q594" s="50"/>
      <c r="R594" s="11"/>
      <c r="T594" s="127"/>
      <c r="U594" s="127"/>
    </row>
    <row r="595" spans="1:21">
      <c r="A595" s="94"/>
      <c r="B595" s="94"/>
      <c r="C595" s="94"/>
      <c r="D595" s="94"/>
      <c r="E595" s="94"/>
      <c r="F595" s="94"/>
      <c r="G595" s="95"/>
      <c r="H595" s="94"/>
      <c r="I595" s="94"/>
      <c r="J595" s="94"/>
      <c r="K595" s="96"/>
      <c r="L595" s="121"/>
      <c r="M595" s="48"/>
      <c r="N595" s="49"/>
      <c r="O595" s="49"/>
      <c r="P595" s="50"/>
      <c r="Q595" s="50"/>
      <c r="T595" s="51"/>
      <c r="U595" s="51"/>
    </row>
    <row r="596" spans="1:21">
      <c r="A596" s="94"/>
      <c r="B596" s="94"/>
      <c r="C596" s="94"/>
      <c r="D596" s="94"/>
      <c r="E596" s="94"/>
      <c r="F596" s="94"/>
      <c r="G596" s="95"/>
      <c r="H596" s="94"/>
      <c r="I596" s="94"/>
      <c r="J596" s="94"/>
      <c r="K596" s="96"/>
      <c r="L596" s="121"/>
      <c r="M596" s="48"/>
      <c r="N596" s="49"/>
      <c r="O596" s="49"/>
      <c r="P596" s="50"/>
      <c r="Q596" s="50"/>
      <c r="T596" s="51"/>
      <c r="U596" s="51"/>
    </row>
    <row r="597" spans="1:21">
      <c r="A597" s="94"/>
      <c r="B597" s="94"/>
      <c r="C597" s="94"/>
      <c r="D597" s="94"/>
      <c r="E597" s="94"/>
      <c r="F597" s="94"/>
      <c r="G597" s="95"/>
      <c r="H597" s="94"/>
      <c r="I597" s="94"/>
      <c r="J597" s="94"/>
      <c r="K597" s="96"/>
      <c r="L597" s="121"/>
      <c r="M597" s="48"/>
      <c r="N597" s="49"/>
      <c r="O597" s="49"/>
      <c r="P597" s="50"/>
      <c r="Q597" s="50"/>
      <c r="T597" s="51"/>
      <c r="U597" s="51"/>
    </row>
    <row r="598" spans="1:21">
      <c r="A598" s="94"/>
      <c r="B598" s="94"/>
      <c r="C598" s="94"/>
      <c r="D598" s="94"/>
      <c r="E598" s="94"/>
      <c r="F598" s="94"/>
      <c r="G598" s="95"/>
      <c r="H598" s="94"/>
      <c r="I598" s="94"/>
      <c r="J598" s="94"/>
      <c r="K598" s="96"/>
      <c r="L598" s="121"/>
      <c r="M598" s="48"/>
      <c r="N598" s="49"/>
      <c r="O598" s="49"/>
      <c r="P598" s="50"/>
      <c r="Q598" s="50"/>
      <c r="T598" s="51"/>
      <c r="U598" s="51"/>
    </row>
    <row r="599" spans="1:21">
      <c r="A599" s="94"/>
      <c r="B599" s="94"/>
      <c r="C599" s="94"/>
      <c r="D599" s="94"/>
      <c r="E599" s="94"/>
      <c r="F599" s="94"/>
      <c r="G599" s="119"/>
      <c r="H599" s="94"/>
      <c r="I599" s="94"/>
      <c r="J599" s="94"/>
      <c r="K599" s="96"/>
      <c r="L599" s="121"/>
      <c r="M599" s="48"/>
      <c r="N599" s="49"/>
      <c r="O599" s="49"/>
      <c r="P599" s="50"/>
      <c r="Q599" s="50"/>
      <c r="T599" s="51"/>
      <c r="U599" s="51"/>
    </row>
    <row r="600" spans="1:21" s="126" customFormat="1">
      <c r="A600" s="114"/>
      <c r="B600" s="114"/>
      <c r="C600" s="114"/>
      <c r="D600" s="114"/>
      <c r="E600" s="114"/>
      <c r="F600" s="114"/>
      <c r="G600" s="129"/>
      <c r="H600" s="114"/>
      <c r="I600" s="114"/>
      <c r="J600" s="114"/>
      <c r="K600" s="115"/>
      <c r="L600" s="121"/>
      <c r="M600" s="48"/>
      <c r="N600" s="49"/>
      <c r="O600" s="49"/>
      <c r="P600" s="50"/>
      <c r="Q600" s="50"/>
      <c r="R600" s="11"/>
      <c r="T600" s="127"/>
      <c r="U600" s="127"/>
    </row>
    <row r="601" spans="1:21">
      <c r="A601" s="94"/>
      <c r="B601" s="94"/>
      <c r="C601" s="94"/>
      <c r="D601" s="94"/>
      <c r="E601" s="94"/>
      <c r="F601" s="94"/>
      <c r="G601" s="119"/>
      <c r="H601" s="94"/>
      <c r="I601" s="94"/>
      <c r="J601" s="94"/>
      <c r="K601" s="96"/>
      <c r="L601" s="121"/>
      <c r="M601" s="48"/>
      <c r="N601" s="49"/>
      <c r="O601" s="49"/>
      <c r="P601" s="50"/>
      <c r="Q601" s="50"/>
      <c r="T601" s="51"/>
      <c r="U601" s="51"/>
    </row>
    <row r="602" spans="1:21">
      <c r="A602" s="94"/>
      <c r="B602" s="94"/>
      <c r="C602" s="94"/>
      <c r="D602" s="94"/>
      <c r="E602" s="94"/>
      <c r="F602" s="94"/>
      <c r="G602" s="119"/>
      <c r="H602" s="94"/>
      <c r="I602" s="94"/>
      <c r="J602" s="94"/>
      <c r="K602" s="96"/>
      <c r="L602" s="121"/>
      <c r="M602" s="48"/>
      <c r="N602" s="49"/>
      <c r="O602" s="49"/>
      <c r="P602" s="50"/>
      <c r="Q602" s="50"/>
      <c r="T602" s="51"/>
      <c r="U602" s="51"/>
    </row>
    <row r="603" spans="1:21">
      <c r="A603" s="94"/>
      <c r="B603" s="94"/>
      <c r="C603" s="94"/>
      <c r="D603" s="94"/>
      <c r="E603" s="94"/>
      <c r="F603" s="94"/>
      <c r="G603" s="119"/>
      <c r="H603" s="94"/>
      <c r="I603" s="94"/>
      <c r="J603" s="94"/>
      <c r="K603" s="96"/>
      <c r="L603" s="121"/>
      <c r="M603" s="48"/>
      <c r="N603" s="49"/>
      <c r="O603" s="49"/>
      <c r="P603" s="50"/>
      <c r="Q603" s="50"/>
      <c r="T603" s="51"/>
      <c r="U603" s="51"/>
    </row>
    <row r="604" spans="1:21" s="126" customFormat="1">
      <c r="A604" s="114"/>
      <c r="B604" s="114"/>
      <c r="C604" s="114"/>
      <c r="D604" s="114"/>
      <c r="E604" s="114"/>
      <c r="F604" s="114"/>
      <c r="G604" s="129"/>
      <c r="H604" s="114"/>
      <c r="I604" s="114"/>
      <c r="J604" s="114"/>
      <c r="K604" s="115"/>
      <c r="L604" s="121"/>
      <c r="M604" s="48"/>
      <c r="N604" s="49"/>
      <c r="O604" s="49"/>
      <c r="P604" s="50"/>
      <c r="Q604" s="50"/>
      <c r="R604" s="11"/>
      <c r="T604" s="127"/>
      <c r="U604" s="127"/>
    </row>
    <row r="605" spans="1:21" s="126" customFormat="1">
      <c r="A605" s="114"/>
      <c r="B605" s="114"/>
      <c r="C605" s="114"/>
      <c r="D605" s="114"/>
      <c r="E605" s="114"/>
      <c r="F605" s="114"/>
      <c r="G605" s="129"/>
      <c r="H605" s="114"/>
      <c r="I605" s="114"/>
      <c r="J605" s="114"/>
      <c r="K605" s="115"/>
      <c r="L605" s="121"/>
      <c r="M605" s="48"/>
      <c r="N605" s="49"/>
      <c r="O605" s="49"/>
      <c r="P605" s="50"/>
      <c r="Q605" s="50"/>
      <c r="R605" s="11"/>
      <c r="T605" s="127"/>
      <c r="U605" s="127"/>
    </row>
    <row r="606" spans="1:21">
      <c r="A606" s="94"/>
      <c r="B606" s="94"/>
      <c r="C606" s="94"/>
      <c r="D606" s="94"/>
      <c r="E606" s="94"/>
      <c r="F606" s="94"/>
      <c r="G606" s="119"/>
      <c r="H606" s="94"/>
      <c r="I606" s="94"/>
      <c r="J606" s="94"/>
      <c r="K606" s="96"/>
      <c r="L606" s="121"/>
      <c r="M606" s="48"/>
      <c r="N606" s="49"/>
      <c r="O606" s="49"/>
      <c r="P606" s="50"/>
      <c r="Q606" s="50"/>
      <c r="T606" s="51"/>
      <c r="U606" s="51"/>
    </row>
    <row r="607" spans="1:21">
      <c r="A607" s="94"/>
      <c r="B607" s="94"/>
      <c r="C607" s="94"/>
      <c r="D607" s="94"/>
      <c r="E607" s="94"/>
      <c r="F607" s="94"/>
      <c r="G607" s="119"/>
      <c r="H607" s="94"/>
      <c r="I607" s="94"/>
      <c r="J607" s="94"/>
      <c r="K607" s="96"/>
      <c r="L607" s="121"/>
      <c r="M607" s="48"/>
      <c r="N607" s="49"/>
      <c r="O607" s="49"/>
      <c r="P607" s="50"/>
      <c r="Q607" s="50"/>
      <c r="T607" s="51"/>
      <c r="U607" s="51"/>
    </row>
    <row r="608" spans="1:21" s="126" customFormat="1">
      <c r="A608" s="114"/>
      <c r="B608" s="114"/>
      <c r="C608" s="114"/>
      <c r="D608" s="114"/>
      <c r="E608" s="114"/>
      <c r="F608" s="114"/>
      <c r="G608" s="129"/>
      <c r="H608" s="114"/>
      <c r="I608" s="114"/>
      <c r="J608" s="114"/>
      <c r="K608" s="115"/>
      <c r="L608" s="121"/>
      <c r="M608" s="48"/>
      <c r="N608" s="49"/>
      <c r="O608" s="49"/>
      <c r="P608" s="50"/>
      <c r="Q608" s="50"/>
      <c r="R608" s="11"/>
      <c r="T608" s="127"/>
      <c r="U608" s="127"/>
    </row>
    <row r="609" spans="1:21">
      <c r="A609" s="94"/>
      <c r="B609" s="94"/>
      <c r="C609" s="94"/>
      <c r="D609" s="94"/>
      <c r="E609" s="94"/>
      <c r="F609" s="94"/>
      <c r="G609" s="119"/>
      <c r="H609" s="94"/>
      <c r="I609" s="94"/>
      <c r="J609" s="94"/>
      <c r="K609" s="96"/>
      <c r="L609" s="121"/>
      <c r="M609" s="48"/>
      <c r="N609" s="49"/>
      <c r="O609" s="49"/>
      <c r="P609" s="50"/>
      <c r="Q609" s="50"/>
      <c r="T609" s="51"/>
      <c r="U609" s="51"/>
    </row>
    <row r="610" spans="1:21">
      <c r="A610" s="94"/>
      <c r="B610" s="94"/>
      <c r="C610" s="94"/>
      <c r="D610" s="94"/>
      <c r="E610" s="94"/>
      <c r="F610" s="94"/>
      <c r="G610" s="119"/>
      <c r="H610" s="94"/>
      <c r="I610" s="94"/>
      <c r="J610" s="94"/>
      <c r="K610" s="96"/>
      <c r="L610" s="121"/>
      <c r="M610" s="48"/>
      <c r="N610" s="49"/>
      <c r="O610" s="49"/>
      <c r="P610" s="50"/>
      <c r="Q610" s="50"/>
      <c r="T610" s="51"/>
      <c r="U610" s="51"/>
    </row>
    <row r="611" spans="1:21" s="126" customFormat="1">
      <c r="A611" s="114"/>
      <c r="B611" s="114"/>
      <c r="C611" s="114"/>
      <c r="D611" s="114"/>
      <c r="E611" s="114"/>
      <c r="F611" s="114"/>
      <c r="G611" s="129"/>
      <c r="H611" s="114"/>
      <c r="I611" s="114"/>
      <c r="J611" s="114"/>
      <c r="K611" s="115"/>
      <c r="L611" s="121"/>
      <c r="M611" s="48"/>
      <c r="N611" s="49"/>
      <c r="O611" s="49"/>
      <c r="P611" s="50"/>
      <c r="Q611" s="50"/>
      <c r="R611" s="11"/>
      <c r="T611" s="127"/>
      <c r="U611" s="127"/>
    </row>
    <row r="612" spans="1:21" s="126" customFormat="1">
      <c r="A612" s="114"/>
      <c r="B612" s="114"/>
      <c r="C612" s="114"/>
      <c r="D612" s="114"/>
      <c r="E612" s="114"/>
      <c r="F612" s="114"/>
      <c r="G612" s="129"/>
      <c r="H612" s="114"/>
      <c r="I612" s="114"/>
      <c r="J612" s="114"/>
      <c r="K612" s="115"/>
      <c r="L612" s="121"/>
      <c r="M612" s="48"/>
      <c r="N612" s="49"/>
      <c r="O612" s="49"/>
      <c r="P612" s="50"/>
      <c r="Q612" s="50"/>
      <c r="R612" s="11"/>
      <c r="T612" s="127"/>
      <c r="U612" s="127"/>
    </row>
    <row r="613" spans="1:21">
      <c r="A613" s="94"/>
      <c r="B613" s="94"/>
      <c r="C613" s="94"/>
      <c r="D613" s="94"/>
      <c r="E613" s="94"/>
      <c r="F613" s="94"/>
      <c r="G613" s="119"/>
      <c r="H613" s="94"/>
      <c r="I613" s="94"/>
      <c r="J613" s="94"/>
      <c r="K613" s="96"/>
      <c r="L613" s="121"/>
      <c r="M613" s="48"/>
      <c r="N613" s="49"/>
      <c r="O613" s="49"/>
      <c r="P613" s="50"/>
      <c r="Q613" s="50"/>
      <c r="T613" s="51"/>
      <c r="U613" s="51"/>
    </row>
    <row r="614" spans="1:21">
      <c r="A614" s="94"/>
      <c r="B614" s="94"/>
      <c r="C614" s="94"/>
      <c r="D614" s="94"/>
      <c r="E614" s="94"/>
      <c r="F614" s="94"/>
      <c r="G614" s="119"/>
      <c r="H614" s="94"/>
      <c r="I614" s="94"/>
      <c r="J614" s="94"/>
      <c r="K614" s="96"/>
      <c r="L614" s="121"/>
      <c r="M614" s="48"/>
      <c r="N614" s="49"/>
      <c r="O614" s="49"/>
      <c r="P614" s="50"/>
      <c r="Q614" s="50"/>
      <c r="T614" s="51"/>
      <c r="U614" s="51"/>
    </row>
    <row r="615" spans="1:21">
      <c r="A615" s="94"/>
      <c r="B615" s="94"/>
      <c r="C615" s="94"/>
      <c r="D615" s="94"/>
      <c r="E615" s="94"/>
      <c r="F615" s="94"/>
      <c r="G615" s="119"/>
      <c r="H615" s="94"/>
      <c r="I615" s="94"/>
      <c r="J615" s="94"/>
      <c r="K615" s="96"/>
      <c r="L615" s="121"/>
      <c r="M615" s="48"/>
      <c r="N615" s="49"/>
      <c r="O615" s="49"/>
      <c r="P615" s="50"/>
      <c r="Q615" s="50"/>
      <c r="T615" s="51"/>
      <c r="U615" s="51"/>
    </row>
    <row r="616" spans="1:21">
      <c r="A616" s="94"/>
      <c r="B616" s="94"/>
      <c r="C616" s="94"/>
      <c r="D616" s="94"/>
      <c r="E616" s="94"/>
      <c r="F616" s="94"/>
      <c r="G616" s="119"/>
      <c r="H616" s="94"/>
      <c r="I616" s="94"/>
      <c r="J616" s="94"/>
      <c r="K616" s="96"/>
      <c r="L616" s="121"/>
      <c r="M616" s="48"/>
      <c r="N616" s="49"/>
      <c r="O616" s="49"/>
      <c r="P616" s="50"/>
      <c r="Q616" s="50"/>
      <c r="T616" s="51"/>
      <c r="U616" s="51"/>
    </row>
    <row r="617" spans="1:21" s="126" customFormat="1">
      <c r="A617" s="114"/>
      <c r="B617" s="114"/>
      <c r="C617" s="114"/>
      <c r="D617" s="114"/>
      <c r="E617" s="114"/>
      <c r="F617" s="114"/>
      <c r="G617" s="129"/>
      <c r="H617" s="114"/>
      <c r="I617" s="114"/>
      <c r="J617" s="114"/>
      <c r="K617" s="115"/>
      <c r="L617" s="121"/>
      <c r="M617" s="48"/>
      <c r="N617" s="49"/>
      <c r="O617" s="49"/>
      <c r="P617" s="50"/>
      <c r="Q617" s="50"/>
      <c r="R617" s="11"/>
      <c r="T617" s="127"/>
      <c r="U617" s="127"/>
    </row>
    <row r="618" spans="1:21">
      <c r="A618" s="94"/>
      <c r="B618" s="94"/>
      <c r="C618" s="94"/>
      <c r="D618" s="94"/>
      <c r="E618" s="94"/>
      <c r="F618" s="94"/>
      <c r="G618" s="119"/>
      <c r="H618" s="94"/>
      <c r="I618" s="94"/>
      <c r="J618" s="94"/>
      <c r="K618" s="96"/>
      <c r="L618" s="121"/>
      <c r="M618" s="48"/>
      <c r="N618" s="49"/>
      <c r="O618" s="49"/>
      <c r="P618" s="50"/>
      <c r="Q618" s="50"/>
      <c r="T618" s="51"/>
      <c r="U618" s="51"/>
    </row>
    <row r="619" spans="1:21">
      <c r="A619" s="94"/>
      <c r="B619" s="94"/>
      <c r="C619" s="94"/>
      <c r="D619" s="94"/>
      <c r="E619" s="94"/>
      <c r="F619" s="94"/>
      <c r="G619" s="119"/>
      <c r="H619" s="94"/>
      <c r="I619" s="94"/>
      <c r="J619" s="94"/>
      <c r="K619" s="96"/>
      <c r="L619" s="121"/>
      <c r="M619" s="48"/>
      <c r="N619" s="49"/>
      <c r="O619" s="49"/>
      <c r="P619" s="50"/>
      <c r="Q619" s="50"/>
      <c r="T619" s="51"/>
      <c r="U619" s="51"/>
    </row>
    <row r="620" spans="1:21">
      <c r="A620" s="94"/>
      <c r="B620" s="94"/>
      <c r="C620" s="94"/>
      <c r="D620" s="94"/>
      <c r="E620" s="94"/>
      <c r="F620" s="94"/>
      <c r="G620" s="119"/>
      <c r="H620" s="94"/>
      <c r="I620" s="94"/>
      <c r="J620" s="94"/>
      <c r="K620" s="96"/>
      <c r="L620" s="121"/>
      <c r="M620" s="48"/>
      <c r="N620" s="49"/>
      <c r="O620" s="49"/>
      <c r="P620" s="50"/>
      <c r="Q620" s="50"/>
      <c r="T620" s="51"/>
      <c r="U620" s="51"/>
    </row>
    <row r="621" spans="1:21" s="126" customFormat="1">
      <c r="A621" s="114"/>
      <c r="B621" s="114"/>
      <c r="C621" s="114"/>
      <c r="D621" s="114"/>
      <c r="E621" s="114"/>
      <c r="F621" s="114"/>
      <c r="G621" s="113"/>
      <c r="H621" s="114"/>
      <c r="I621" s="114"/>
      <c r="J621" s="114"/>
      <c r="K621" s="115"/>
      <c r="L621" s="121"/>
      <c r="M621" s="48"/>
      <c r="N621" s="49"/>
      <c r="O621" s="49"/>
      <c r="P621" s="50"/>
      <c r="Q621" s="50"/>
      <c r="R621" s="11"/>
      <c r="T621" s="127"/>
      <c r="U621" s="127"/>
    </row>
    <row r="622" spans="1:21">
      <c r="A622" s="94"/>
      <c r="B622" s="94"/>
      <c r="C622" s="94"/>
      <c r="D622" s="94"/>
      <c r="E622" s="94"/>
      <c r="F622" s="94"/>
      <c r="G622" s="95"/>
      <c r="H622" s="94"/>
      <c r="I622" s="94"/>
      <c r="J622" s="94"/>
      <c r="K622" s="96"/>
      <c r="L622" s="121"/>
      <c r="M622" s="48"/>
      <c r="N622" s="49"/>
      <c r="O622" s="49"/>
      <c r="P622" s="50"/>
      <c r="Q622" s="50"/>
      <c r="T622" s="51"/>
      <c r="U622" s="51"/>
    </row>
    <row r="623" spans="1:21" s="126" customFormat="1">
      <c r="A623" s="114"/>
      <c r="B623" s="114"/>
      <c r="C623" s="114"/>
      <c r="D623" s="114"/>
      <c r="E623" s="114"/>
      <c r="F623" s="114"/>
      <c r="G623" s="113"/>
      <c r="H623" s="114"/>
      <c r="I623" s="114"/>
      <c r="J623" s="114"/>
      <c r="K623" s="115"/>
      <c r="L623" s="121"/>
      <c r="M623" s="48"/>
      <c r="N623" s="49"/>
      <c r="O623" s="49"/>
      <c r="P623" s="50"/>
      <c r="Q623" s="50"/>
      <c r="R623" s="11"/>
      <c r="T623" s="127"/>
      <c r="U623" s="127"/>
    </row>
    <row r="624" spans="1:21">
      <c r="A624" s="94"/>
      <c r="B624" s="94"/>
      <c r="C624" s="94"/>
      <c r="D624" s="94"/>
      <c r="E624" s="94"/>
      <c r="F624" s="94"/>
      <c r="G624" s="95"/>
      <c r="H624" s="94"/>
      <c r="I624" s="94"/>
      <c r="J624" s="94"/>
      <c r="K624" s="96"/>
      <c r="L624" s="121"/>
      <c r="M624" s="48"/>
      <c r="N624" s="49"/>
      <c r="O624" s="49"/>
      <c r="P624" s="50"/>
      <c r="Q624" s="50"/>
      <c r="T624" s="51"/>
      <c r="U624" s="51"/>
    </row>
    <row r="625" spans="1:21" s="126" customFormat="1">
      <c r="A625" s="114"/>
      <c r="B625" s="114"/>
      <c r="C625" s="114"/>
      <c r="D625" s="114"/>
      <c r="E625" s="114"/>
      <c r="F625" s="114"/>
      <c r="G625" s="113"/>
      <c r="H625" s="114"/>
      <c r="I625" s="114"/>
      <c r="J625" s="114"/>
      <c r="K625" s="115"/>
      <c r="L625" s="121"/>
      <c r="M625" s="48"/>
      <c r="N625" s="49"/>
      <c r="O625" s="49"/>
      <c r="P625" s="50"/>
      <c r="Q625" s="50"/>
      <c r="R625" s="11"/>
      <c r="T625" s="127"/>
      <c r="U625" s="127"/>
    </row>
    <row r="626" spans="1:21" s="126" customFormat="1">
      <c r="A626" s="114"/>
      <c r="B626" s="114"/>
      <c r="C626" s="114"/>
      <c r="D626" s="114"/>
      <c r="E626" s="114"/>
      <c r="F626" s="114"/>
      <c r="G626" s="113"/>
      <c r="H626" s="114"/>
      <c r="I626" s="114"/>
      <c r="J626" s="114"/>
      <c r="K626" s="115"/>
      <c r="L626" s="121"/>
      <c r="M626" s="48"/>
      <c r="N626" s="49"/>
      <c r="O626" s="49"/>
      <c r="P626" s="50"/>
      <c r="Q626" s="50"/>
      <c r="R626" s="11"/>
      <c r="T626" s="127"/>
      <c r="U626" s="127"/>
    </row>
    <row r="627" spans="1:21">
      <c r="A627" s="94"/>
      <c r="B627" s="94"/>
      <c r="C627" s="94"/>
      <c r="D627" s="94"/>
      <c r="E627" s="94"/>
      <c r="F627" s="94"/>
      <c r="G627" s="95"/>
      <c r="H627" s="94"/>
      <c r="I627" s="94"/>
      <c r="J627" s="94"/>
      <c r="K627" s="96"/>
      <c r="L627" s="121"/>
      <c r="M627" s="48"/>
      <c r="N627" s="49"/>
      <c r="O627" s="49"/>
      <c r="P627" s="50"/>
      <c r="Q627" s="50"/>
      <c r="T627" s="51"/>
      <c r="U627" s="51"/>
    </row>
    <row r="628" spans="1:21" s="126" customFormat="1">
      <c r="A628" s="114"/>
      <c r="B628" s="114"/>
      <c r="C628" s="114"/>
      <c r="D628" s="114"/>
      <c r="E628" s="114"/>
      <c r="F628" s="114"/>
      <c r="G628" s="113"/>
      <c r="H628" s="114"/>
      <c r="I628" s="114"/>
      <c r="J628" s="114"/>
      <c r="K628" s="115"/>
      <c r="L628" s="121"/>
      <c r="M628" s="48"/>
      <c r="N628" s="49"/>
      <c r="O628" s="49"/>
      <c r="P628" s="50"/>
      <c r="Q628" s="50"/>
      <c r="R628" s="11"/>
      <c r="T628" s="127"/>
      <c r="U628" s="127"/>
    </row>
    <row r="629" spans="1:21">
      <c r="A629" s="94"/>
      <c r="B629" s="94"/>
      <c r="C629" s="94"/>
      <c r="D629" s="94"/>
      <c r="E629" s="94"/>
      <c r="F629" s="94"/>
      <c r="G629" s="119"/>
      <c r="H629" s="94"/>
      <c r="I629" s="94"/>
      <c r="J629" s="94"/>
      <c r="K629" s="96"/>
      <c r="L629" s="121"/>
      <c r="M629" s="48"/>
      <c r="N629" s="49"/>
      <c r="O629" s="49"/>
      <c r="P629" s="50"/>
      <c r="Q629" s="50"/>
      <c r="T629" s="51"/>
      <c r="U629" s="51"/>
    </row>
    <row r="630" spans="1:21" s="126" customFormat="1">
      <c r="A630" s="114"/>
      <c r="B630" s="114"/>
      <c r="C630" s="114"/>
      <c r="D630" s="114"/>
      <c r="E630" s="114"/>
      <c r="F630" s="114"/>
      <c r="G630" s="113"/>
      <c r="H630" s="114"/>
      <c r="I630" s="114"/>
      <c r="J630" s="114"/>
      <c r="K630" s="115"/>
      <c r="L630" s="121"/>
      <c r="M630" s="48"/>
      <c r="N630" s="49"/>
      <c r="O630" s="49"/>
      <c r="P630" s="50"/>
      <c r="Q630" s="50"/>
      <c r="R630" s="11"/>
      <c r="T630" s="127"/>
      <c r="U630" s="127"/>
    </row>
    <row r="631" spans="1:21">
      <c r="A631" s="94"/>
      <c r="B631" s="94"/>
      <c r="C631" s="94"/>
      <c r="D631" s="94"/>
      <c r="E631" s="94"/>
      <c r="F631" s="94"/>
      <c r="G631" s="95"/>
      <c r="H631" s="94"/>
      <c r="I631" s="94"/>
      <c r="J631" s="94"/>
      <c r="K631" s="96"/>
      <c r="L631" s="121"/>
      <c r="M631" s="48"/>
      <c r="N631" s="49"/>
      <c r="O631" s="49"/>
      <c r="P631" s="50"/>
      <c r="Q631" s="50"/>
      <c r="T631" s="51"/>
      <c r="U631" s="51"/>
    </row>
    <row r="632" spans="1:21">
      <c r="A632" s="94"/>
      <c r="B632" s="94"/>
      <c r="C632" s="94"/>
      <c r="D632" s="94"/>
      <c r="E632" s="94"/>
      <c r="F632" s="94"/>
      <c r="G632" s="95"/>
      <c r="H632" s="94"/>
      <c r="I632" s="94"/>
      <c r="J632" s="94"/>
      <c r="K632" s="96"/>
      <c r="L632" s="121"/>
      <c r="M632" s="48"/>
      <c r="N632" s="49"/>
      <c r="O632" s="49"/>
      <c r="P632" s="50"/>
      <c r="Q632" s="50"/>
      <c r="T632" s="51"/>
      <c r="U632" s="51"/>
    </row>
    <row r="633" spans="1:21" s="126" customFormat="1">
      <c r="A633" s="114"/>
      <c r="B633" s="114"/>
      <c r="C633" s="114"/>
      <c r="D633" s="114"/>
      <c r="E633" s="114"/>
      <c r="F633" s="114"/>
      <c r="G633" s="113"/>
      <c r="H633" s="114"/>
      <c r="I633" s="114"/>
      <c r="J633" s="114"/>
      <c r="K633" s="115"/>
      <c r="L633" s="121"/>
      <c r="M633" s="48"/>
      <c r="N633" s="49"/>
      <c r="O633" s="49"/>
      <c r="P633" s="50"/>
      <c r="Q633" s="50"/>
      <c r="R633" s="11"/>
      <c r="T633" s="127"/>
      <c r="U633" s="127"/>
    </row>
    <row r="634" spans="1:21">
      <c r="A634" s="94"/>
      <c r="B634" s="94"/>
      <c r="C634" s="94"/>
      <c r="D634" s="94"/>
      <c r="E634" s="94"/>
      <c r="F634" s="94"/>
      <c r="G634" s="95"/>
      <c r="H634" s="94"/>
      <c r="I634" s="94"/>
      <c r="J634" s="94"/>
      <c r="K634" s="96"/>
      <c r="L634" s="121"/>
      <c r="M634" s="48"/>
      <c r="N634" s="49"/>
      <c r="O634" s="49"/>
      <c r="P634" s="50"/>
      <c r="Q634" s="50"/>
      <c r="T634" s="51"/>
      <c r="U634" s="51"/>
    </row>
    <row r="635" spans="1:21">
      <c r="A635" s="94"/>
      <c r="B635" s="94"/>
      <c r="C635" s="94"/>
      <c r="D635" s="94"/>
      <c r="E635" s="94"/>
      <c r="F635" s="94"/>
      <c r="G635" s="95"/>
      <c r="H635" s="94"/>
      <c r="I635" s="94"/>
      <c r="J635" s="94"/>
      <c r="K635" s="96"/>
      <c r="L635" s="121"/>
      <c r="M635" s="48"/>
      <c r="N635" s="49"/>
      <c r="O635" s="49"/>
      <c r="P635" s="50"/>
      <c r="Q635" s="50"/>
      <c r="T635" s="51"/>
      <c r="U635" s="51"/>
    </row>
    <row r="636" spans="1:21">
      <c r="A636" s="94"/>
      <c r="B636" s="94"/>
      <c r="C636" s="94"/>
      <c r="D636" s="94"/>
      <c r="E636" s="94"/>
      <c r="F636" s="94"/>
      <c r="G636" s="95"/>
      <c r="H636" s="94"/>
      <c r="I636" s="94"/>
      <c r="J636" s="94"/>
      <c r="K636" s="96"/>
      <c r="L636" s="121"/>
      <c r="M636" s="48"/>
      <c r="N636" s="49"/>
      <c r="O636" s="49"/>
      <c r="P636" s="50"/>
      <c r="Q636" s="50"/>
      <c r="T636" s="51"/>
      <c r="U636" s="51"/>
    </row>
    <row r="637" spans="1:21">
      <c r="A637" s="94"/>
      <c r="B637" s="94"/>
      <c r="C637" s="94"/>
      <c r="D637" s="94"/>
      <c r="E637" s="94"/>
      <c r="F637" s="94"/>
      <c r="G637" s="95"/>
      <c r="H637" s="94"/>
      <c r="I637" s="94"/>
      <c r="J637" s="94"/>
      <c r="K637" s="96"/>
      <c r="L637" s="121"/>
      <c r="M637" s="48"/>
      <c r="N637" s="49"/>
      <c r="O637" s="49"/>
      <c r="P637" s="50"/>
      <c r="Q637" s="50"/>
      <c r="T637" s="51"/>
      <c r="U637" s="51"/>
    </row>
    <row r="638" spans="1:21">
      <c r="A638" s="94"/>
      <c r="B638" s="94"/>
      <c r="C638" s="94"/>
      <c r="D638" s="94"/>
      <c r="E638" s="94"/>
      <c r="F638" s="94"/>
      <c r="G638" s="95"/>
      <c r="H638" s="94"/>
      <c r="I638" s="94"/>
      <c r="J638" s="94"/>
      <c r="K638" s="96"/>
      <c r="L638" s="121"/>
      <c r="M638" s="48"/>
      <c r="N638" s="49"/>
      <c r="O638" s="49"/>
      <c r="P638" s="50"/>
      <c r="Q638" s="50"/>
      <c r="T638" s="51"/>
      <c r="U638" s="51"/>
    </row>
    <row r="639" spans="1:21">
      <c r="A639" s="94"/>
      <c r="B639" s="94"/>
      <c r="C639" s="94"/>
      <c r="D639" s="94"/>
      <c r="E639" s="94"/>
      <c r="F639" s="94"/>
      <c r="G639" s="95"/>
      <c r="H639" s="94"/>
      <c r="I639" s="94"/>
      <c r="J639" s="94"/>
      <c r="K639" s="96"/>
      <c r="L639" s="121"/>
      <c r="M639" s="48"/>
      <c r="N639" s="49"/>
      <c r="O639" s="49"/>
      <c r="P639" s="50"/>
      <c r="Q639" s="50"/>
      <c r="T639" s="51"/>
      <c r="U639" s="51"/>
    </row>
    <row r="640" spans="1:21">
      <c r="A640" s="94"/>
      <c r="B640" s="94"/>
      <c r="C640" s="94"/>
      <c r="D640" s="94"/>
      <c r="E640" s="94"/>
      <c r="F640" s="94"/>
      <c r="G640" s="95"/>
      <c r="H640" s="94"/>
      <c r="I640" s="94"/>
      <c r="J640" s="94"/>
      <c r="K640" s="96"/>
      <c r="L640" s="121"/>
      <c r="M640" s="48"/>
      <c r="N640" s="49"/>
      <c r="O640" s="49"/>
      <c r="P640" s="50"/>
      <c r="Q640" s="50"/>
      <c r="T640" s="51"/>
      <c r="U640" s="51"/>
    </row>
    <row r="641" spans="1:21">
      <c r="A641" s="94"/>
      <c r="B641" s="94"/>
      <c r="C641" s="94"/>
      <c r="D641" s="94"/>
      <c r="E641" s="94"/>
      <c r="F641" s="94"/>
      <c r="G641" s="95"/>
      <c r="H641" s="94"/>
      <c r="I641" s="94"/>
      <c r="J641" s="94"/>
      <c r="K641" s="96"/>
      <c r="L641" s="121"/>
      <c r="M641" s="48"/>
      <c r="N641" s="49"/>
      <c r="O641" s="49"/>
      <c r="P641" s="50"/>
      <c r="Q641" s="50"/>
      <c r="T641" s="51"/>
      <c r="U641" s="51"/>
    </row>
    <row r="642" spans="1:21">
      <c r="A642" s="94"/>
      <c r="B642" s="94"/>
      <c r="C642" s="94"/>
      <c r="D642" s="94"/>
      <c r="E642" s="94"/>
      <c r="F642" s="94"/>
      <c r="G642" s="95"/>
      <c r="H642" s="94"/>
      <c r="I642" s="94"/>
      <c r="J642" s="94"/>
      <c r="K642" s="96"/>
      <c r="L642" s="121"/>
      <c r="M642" s="48"/>
      <c r="N642" s="49"/>
      <c r="O642" s="49"/>
      <c r="P642" s="50"/>
      <c r="Q642" s="50"/>
      <c r="T642" s="51"/>
      <c r="U642" s="51"/>
    </row>
    <row r="643" spans="1:21">
      <c r="A643" s="94"/>
      <c r="B643" s="94"/>
      <c r="C643" s="94"/>
      <c r="D643" s="94"/>
      <c r="E643" s="94"/>
      <c r="F643" s="94"/>
      <c r="G643" s="95"/>
      <c r="H643" s="94"/>
      <c r="I643" s="94"/>
      <c r="J643" s="94"/>
      <c r="K643" s="96"/>
      <c r="L643" s="121"/>
      <c r="M643" s="48"/>
      <c r="N643" s="49"/>
      <c r="O643" s="49"/>
      <c r="P643" s="50"/>
      <c r="Q643" s="50"/>
      <c r="T643" s="51"/>
      <c r="U643" s="51"/>
    </row>
    <row r="644" spans="1:21">
      <c r="A644" s="94"/>
      <c r="B644" s="94"/>
      <c r="C644" s="94"/>
      <c r="D644" s="94"/>
      <c r="E644" s="94"/>
      <c r="F644" s="94"/>
      <c r="G644" s="95"/>
      <c r="H644" s="94"/>
      <c r="I644" s="94"/>
      <c r="J644" s="94"/>
      <c r="K644" s="96"/>
      <c r="L644" s="121"/>
      <c r="M644" s="48"/>
      <c r="N644" s="49"/>
      <c r="O644" s="49"/>
      <c r="P644" s="50"/>
      <c r="Q644" s="50"/>
      <c r="T644" s="51"/>
      <c r="U644" s="51"/>
    </row>
    <row r="645" spans="1:21">
      <c r="A645" s="94"/>
      <c r="B645" s="94"/>
      <c r="C645" s="94"/>
      <c r="D645" s="94"/>
      <c r="E645" s="94"/>
      <c r="F645" s="94"/>
      <c r="G645" s="95"/>
      <c r="H645" s="94"/>
      <c r="I645" s="94"/>
      <c r="J645" s="94"/>
      <c r="K645" s="96"/>
      <c r="L645" s="121"/>
      <c r="M645" s="48"/>
      <c r="N645" s="49"/>
      <c r="O645" s="49"/>
      <c r="P645" s="50"/>
      <c r="Q645" s="50"/>
      <c r="T645" s="51"/>
      <c r="U645" s="51"/>
    </row>
    <row r="646" spans="1:21">
      <c r="A646" s="136"/>
      <c r="B646" s="136"/>
      <c r="C646" s="136"/>
      <c r="D646" s="136"/>
      <c r="E646" s="136"/>
      <c r="F646" s="136"/>
      <c r="G646" s="137"/>
      <c r="H646" s="138"/>
      <c r="I646" s="138"/>
      <c r="J646" s="138"/>
      <c r="K646" s="139"/>
      <c r="L646" s="116"/>
      <c r="M646" s="140"/>
      <c r="N646" s="141"/>
      <c r="O646" s="141"/>
      <c r="P646" s="63"/>
      <c r="Q646" s="50"/>
      <c r="T646" s="142"/>
      <c r="U646" s="51"/>
    </row>
    <row r="647" spans="1:21">
      <c r="A647" s="138"/>
      <c r="B647" s="138"/>
      <c r="C647" s="138"/>
      <c r="D647" s="138"/>
      <c r="E647" s="138"/>
      <c r="F647" s="138"/>
      <c r="G647" s="137"/>
      <c r="H647" s="136"/>
      <c r="I647" s="136"/>
      <c r="J647" s="136"/>
      <c r="K647" s="136"/>
      <c r="L647" s="139"/>
      <c r="M647" s="143"/>
      <c r="N647" s="143"/>
      <c r="O647" s="143"/>
      <c r="Q647" s="50"/>
      <c r="U647" s="11"/>
    </row>
    <row r="648" spans="1:21">
      <c r="A648" s="485"/>
      <c r="B648" s="485"/>
      <c r="C648" s="485"/>
      <c r="D648" s="485"/>
      <c r="E648" s="485"/>
      <c r="F648" s="485"/>
      <c r="G648" s="137"/>
      <c r="L648" s="139"/>
      <c r="M648" s="145"/>
      <c r="N648" s="146"/>
      <c r="O648" s="146"/>
      <c r="U648" s="11"/>
    </row>
    <row r="649" spans="1:21">
      <c r="U649" s="11"/>
    </row>
    <row r="650" spans="1:21">
      <c r="U650" s="11"/>
    </row>
    <row r="651" spans="1:21">
      <c r="U651" s="11"/>
    </row>
    <row r="652" spans="1:21">
      <c r="N652" s="147"/>
      <c r="O652" s="147"/>
      <c r="U652" s="11"/>
    </row>
    <row r="653" spans="1:21">
      <c r="M653" s="148"/>
      <c r="N653" s="148"/>
      <c r="O653" s="148"/>
      <c r="U653" s="11"/>
    </row>
    <row r="654" spans="1:21">
      <c r="M654" s="99"/>
      <c r="U654" s="11"/>
    </row>
    <row r="655" spans="1:21">
      <c r="M655" s="99"/>
      <c r="N655" s="148"/>
      <c r="O655" s="148"/>
      <c r="U655" s="11"/>
    </row>
    <row r="656" spans="1:21">
      <c r="M656" s="99"/>
      <c r="N656" s="11"/>
      <c r="O656" s="11"/>
      <c r="U656" s="11"/>
    </row>
    <row r="657" spans="11:21">
      <c r="U657" s="11"/>
    </row>
    <row r="658" spans="11:21">
      <c r="U658" s="11"/>
    </row>
    <row r="659" spans="11:21">
      <c r="U659" s="11"/>
    </row>
    <row r="660" spans="11:21">
      <c r="U660" s="11"/>
    </row>
    <row r="661" spans="11:21">
      <c r="U661" s="11"/>
    </row>
    <row r="662" spans="11:21">
      <c r="U662" s="11"/>
    </row>
    <row r="663" spans="11:21">
      <c r="U663" s="11"/>
    </row>
    <row r="664" spans="11:21">
      <c r="U664" s="11"/>
    </row>
    <row r="665" spans="11:21">
      <c r="U665" s="11"/>
    </row>
    <row r="666" spans="11:21">
      <c r="U666" s="11"/>
    </row>
    <row r="667" spans="11:21">
      <c r="U667" s="11"/>
    </row>
    <row r="668" spans="11:21">
      <c r="U668" s="11"/>
    </row>
    <row r="669" spans="11:21">
      <c r="K669" s="379"/>
      <c r="L669" s="379"/>
      <c r="P669" s="379"/>
      <c r="Q669" s="379"/>
      <c r="R669" s="379"/>
      <c r="S669" s="379"/>
      <c r="T669" s="379"/>
      <c r="U669" s="11"/>
    </row>
    <row r="670" spans="11:21">
      <c r="K670" s="379"/>
      <c r="L670" s="379"/>
      <c r="P670" s="379"/>
      <c r="Q670" s="379"/>
      <c r="R670" s="379"/>
      <c r="S670" s="379"/>
      <c r="T670" s="379"/>
      <c r="U670" s="11"/>
    </row>
    <row r="671" spans="11:21">
      <c r="K671" s="379"/>
      <c r="L671" s="379"/>
      <c r="P671" s="379"/>
      <c r="Q671" s="379"/>
      <c r="R671" s="379"/>
      <c r="S671" s="379"/>
      <c r="T671" s="379"/>
      <c r="U671" s="11"/>
    </row>
    <row r="672" spans="11:21">
      <c r="K672" s="379"/>
      <c r="L672" s="379"/>
      <c r="P672" s="379"/>
      <c r="Q672" s="379"/>
      <c r="R672" s="379"/>
      <c r="S672" s="379"/>
      <c r="T672" s="379"/>
      <c r="U672" s="11"/>
    </row>
    <row r="673" spans="11:21">
      <c r="K673" s="379"/>
      <c r="L673" s="379"/>
      <c r="P673" s="379"/>
      <c r="Q673" s="379"/>
      <c r="R673" s="379"/>
      <c r="S673" s="379"/>
      <c r="T673" s="379"/>
      <c r="U673" s="11"/>
    </row>
    <row r="674" spans="11:21">
      <c r="K674" s="379"/>
      <c r="L674" s="379"/>
      <c r="P674" s="379"/>
      <c r="Q674" s="379"/>
      <c r="R674" s="379"/>
      <c r="S674" s="379"/>
      <c r="T674" s="379"/>
      <c r="U674" s="11"/>
    </row>
    <row r="675" spans="11:21">
      <c r="K675" s="379"/>
      <c r="L675" s="379"/>
      <c r="P675" s="379"/>
      <c r="Q675" s="379"/>
      <c r="R675" s="379"/>
      <c r="S675" s="379"/>
      <c r="T675" s="379"/>
      <c r="U675" s="11"/>
    </row>
    <row r="676" spans="11:21">
      <c r="K676" s="379"/>
      <c r="L676" s="379"/>
      <c r="P676" s="379"/>
      <c r="Q676" s="379"/>
      <c r="R676" s="379"/>
      <c r="S676" s="379"/>
      <c r="T676" s="379"/>
      <c r="U676" s="11"/>
    </row>
    <row r="677" spans="11:21">
      <c r="K677" s="379"/>
      <c r="L677" s="379"/>
      <c r="P677" s="379"/>
      <c r="Q677" s="379"/>
      <c r="R677" s="379"/>
      <c r="S677" s="379"/>
      <c r="T677" s="379"/>
      <c r="U677" s="1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theme="5" tint="-0.249977111117893"/>
  </sheetPr>
  <dimension ref="A1:R677"/>
  <sheetViews>
    <sheetView showGridLines="0" showZeros="0" view="pageBreakPreview" topLeftCell="A4" zoomScale="80" zoomScaleNormal="100" zoomScaleSheetLayoutView="80" workbookViewId="0">
      <selection activeCell="D26" sqref="D26"/>
    </sheetView>
  </sheetViews>
  <sheetFormatPr defaultRowHeight="15"/>
  <cols>
    <col min="1" max="1" width="13.140625" customWidth="1"/>
    <col min="2" max="2" width="10" customWidth="1"/>
    <col min="3" max="3" width="18.7109375" customWidth="1"/>
    <col min="4" max="4" width="106.28515625" customWidth="1"/>
    <col min="5" max="5" width="7.28515625" bestFit="1" customWidth="1"/>
    <col min="6" max="6" width="12.42578125" bestFit="1" customWidth="1"/>
    <col min="7" max="7" width="16.85546875" hidden="1" customWidth="1"/>
    <col min="8" max="8" width="19.7109375" style="99" customWidth="1"/>
    <col min="9" max="9" width="23.28515625" style="99" customWidth="1"/>
    <col min="10" max="10" width="20" customWidth="1"/>
    <col min="11" max="12" width="17.140625" customWidth="1"/>
    <col min="13" max="13" width="17.5703125" style="11" customWidth="1"/>
    <col min="14" max="14" width="14.28515625" style="11" bestFit="1" customWidth="1"/>
    <col min="15" max="15" width="20.85546875" style="11" customWidth="1"/>
    <col min="16" max="16" width="9.5703125" style="11" customWidth="1"/>
    <col min="17" max="17" width="8.85546875" style="11"/>
  </cols>
  <sheetData>
    <row r="1" spans="1:18" ht="87.75" customHeight="1">
      <c r="A1" s="6"/>
      <c r="B1" s="4"/>
      <c r="C1" s="4"/>
      <c r="D1" s="7"/>
      <c r="E1" s="7"/>
      <c r="F1" s="7"/>
      <c r="G1" s="7"/>
      <c r="H1" s="7"/>
      <c r="I1" s="8"/>
      <c r="J1" s="9"/>
      <c r="K1" s="10"/>
      <c r="L1" s="10"/>
    </row>
    <row r="2" spans="1:18" ht="26.25" customHeight="1">
      <c r="A2" s="506" t="s">
        <v>38</v>
      </c>
      <c r="B2" s="507"/>
      <c r="C2" s="507"/>
      <c r="D2" s="507"/>
      <c r="E2" s="507"/>
      <c r="F2" s="507"/>
      <c r="G2" s="507"/>
      <c r="H2" s="507"/>
      <c r="I2" s="508"/>
      <c r="J2" s="12"/>
      <c r="K2" s="10"/>
      <c r="L2" s="10"/>
    </row>
    <row r="3" spans="1:18" ht="15" customHeight="1">
      <c r="A3" s="509" t="s">
        <v>39</v>
      </c>
      <c r="B3" s="510"/>
      <c r="C3" s="510"/>
      <c r="D3" s="510"/>
      <c r="E3" s="510"/>
      <c r="F3" s="510"/>
      <c r="G3" s="510"/>
      <c r="H3" s="510"/>
      <c r="I3" s="511"/>
      <c r="J3" s="12"/>
      <c r="K3" s="10"/>
      <c r="L3" s="10"/>
    </row>
    <row r="4" spans="1:18" ht="15.75" customHeight="1">
      <c r="A4" s="509" t="s">
        <v>337</v>
      </c>
      <c r="B4" s="510"/>
      <c r="C4" s="510"/>
      <c r="D4" s="510"/>
      <c r="E4" s="510"/>
      <c r="F4" s="510"/>
      <c r="G4" s="510"/>
      <c r="H4" s="510"/>
      <c r="I4" s="511"/>
      <c r="J4" s="13"/>
      <c r="K4" s="14"/>
      <c r="L4" s="14"/>
    </row>
    <row r="5" spans="1:18" ht="15.75" customHeight="1">
      <c r="A5" s="15"/>
      <c r="B5" s="16"/>
      <c r="C5" s="16"/>
      <c r="D5" s="16"/>
      <c r="E5" s="13"/>
      <c r="F5" s="13"/>
      <c r="G5" s="13"/>
      <c r="H5" s="13"/>
      <c r="I5" s="17"/>
      <c r="J5" s="18"/>
    </row>
    <row r="6" spans="1:18" ht="15" customHeight="1">
      <c r="A6" s="19"/>
      <c r="B6" s="20"/>
      <c r="C6" s="20"/>
      <c r="D6" s="20"/>
      <c r="E6" s="20"/>
      <c r="F6" s="20"/>
      <c r="G6" s="20"/>
      <c r="H6" s="20"/>
      <c r="I6" s="21"/>
      <c r="J6" s="22"/>
    </row>
    <row r="7" spans="1:18" ht="22.5" customHeight="1">
      <c r="A7" s="512" t="s">
        <v>40</v>
      </c>
      <c r="B7" s="513"/>
      <c r="C7" s="513"/>
      <c r="D7" s="513"/>
      <c r="E7" s="513"/>
      <c r="F7" s="513"/>
      <c r="G7" s="513"/>
      <c r="H7" s="513"/>
      <c r="I7" s="514"/>
      <c r="J7" s="23"/>
      <c r="K7" s="24"/>
      <c r="L7" s="24"/>
    </row>
    <row r="8" spans="1:18" ht="15.75" customHeight="1">
      <c r="A8" s="25"/>
      <c r="B8" s="26"/>
      <c r="C8" s="26"/>
      <c r="D8" s="26"/>
      <c r="E8" s="27"/>
      <c r="F8" s="27"/>
      <c r="G8" s="27"/>
      <c r="H8" s="27"/>
      <c r="I8" s="28"/>
      <c r="J8" s="29"/>
    </row>
    <row r="9" spans="1:18" ht="12" customHeight="1">
      <c r="A9" s="30"/>
      <c r="B9" s="26"/>
      <c r="C9" s="26"/>
      <c r="D9" s="26"/>
      <c r="E9" s="27"/>
      <c r="F9" s="27"/>
      <c r="G9" s="27"/>
      <c r="H9" s="27"/>
      <c r="I9" s="28"/>
      <c r="J9" s="29"/>
    </row>
    <row r="10" spans="1:18" ht="25.5" customHeight="1">
      <c r="A10" s="515" t="s">
        <v>41</v>
      </c>
      <c r="B10" s="516"/>
      <c r="C10" s="516"/>
      <c r="D10" s="516"/>
      <c r="E10" s="516"/>
      <c r="F10" s="516"/>
      <c r="G10" s="516"/>
      <c r="H10" s="516"/>
      <c r="I10" s="517"/>
      <c r="J10" s="31"/>
    </row>
    <row r="11" spans="1:18" ht="15" customHeight="1">
      <c r="A11" s="25" t="s">
        <v>42</v>
      </c>
      <c r="B11" s="26"/>
      <c r="C11" s="26"/>
      <c r="D11" s="26"/>
      <c r="E11" s="32"/>
      <c r="F11" s="32"/>
      <c r="G11" s="32"/>
      <c r="H11" s="424" t="s">
        <v>43</v>
      </c>
      <c r="I11" s="425" t="s">
        <v>309</v>
      </c>
      <c r="J11" s="33"/>
      <c r="K11" s="34"/>
      <c r="L11" s="34"/>
    </row>
    <row r="12" spans="1:18" ht="16.5" customHeight="1">
      <c r="A12" s="25" t="s">
        <v>44</v>
      </c>
      <c r="B12" s="26"/>
      <c r="C12" s="26"/>
      <c r="D12" s="26"/>
      <c r="E12" s="35"/>
      <c r="F12" s="35"/>
      <c r="G12" s="35"/>
      <c r="H12" s="426" t="s">
        <v>45</v>
      </c>
      <c r="I12" s="427">
        <v>0.26140000000000002</v>
      </c>
      <c r="J12" s="36"/>
      <c r="K12" s="37"/>
      <c r="L12" s="37"/>
      <c r="M12" s="38"/>
    </row>
    <row r="13" spans="1:18" ht="16.5" customHeight="1">
      <c r="A13" s="25" t="s">
        <v>46</v>
      </c>
      <c r="B13" s="26"/>
      <c r="C13" s="26"/>
      <c r="D13" s="26"/>
      <c r="E13" s="35"/>
      <c r="F13" s="35"/>
      <c r="G13" s="35"/>
      <c r="H13" s="416"/>
      <c r="I13" s="417"/>
      <c r="J13" s="36"/>
      <c r="K13" s="37"/>
      <c r="L13" s="37"/>
      <c r="M13" s="38"/>
    </row>
    <row r="14" spans="1:18" ht="31.5" customHeight="1">
      <c r="A14" s="380" t="s">
        <v>47</v>
      </c>
      <c r="B14" s="380" t="s">
        <v>48</v>
      </c>
      <c r="C14" s="380" t="s">
        <v>49</v>
      </c>
      <c r="D14" s="380" t="s">
        <v>50</v>
      </c>
      <c r="E14" s="380" t="s">
        <v>51</v>
      </c>
      <c r="F14" s="382" t="s">
        <v>52</v>
      </c>
      <c r="G14" s="383" t="s">
        <v>53</v>
      </c>
      <c r="H14" s="383" t="s">
        <v>54</v>
      </c>
      <c r="I14" s="380" t="s">
        <v>55</v>
      </c>
      <c r="J14" s="40"/>
      <c r="K14" s="41"/>
      <c r="L14" s="41"/>
    </row>
    <row r="15" spans="1:18" ht="15.75">
      <c r="A15" s="380" t="s">
        <v>56</v>
      </c>
      <c r="B15" s="381"/>
      <c r="C15" s="381"/>
      <c r="D15" s="384" t="s">
        <v>57</v>
      </c>
      <c r="E15" s="385"/>
      <c r="F15" s="386"/>
      <c r="G15" s="386"/>
      <c r="H15" s="387"/>
      <c r="I15" s="388"/>
      <c r="J15" s="48"/>
      <c r="K15" s="49"/>
      <c r="L15" s="49"/>
      <c r="M15" s="50"/>
      <c r="N15" s="50"/>
      <c r="Q15" s="51"/>
      <c r="R15" s="51"/>
    </row>
    <row r="16" spans="1:18" ht="15.75">
      <c r="A16" s="418" t="s">
        <v>58</v>
      </c>
      <c r="B16" s="419" t="s">
        <v>59</v>
      </c>
      <c r="C16" s="419">
        <v>1</v>
      </c>
      <c r="D16" s="420" t="s">
        <v>60</v>
      </c>
      <c r="E16" s="418" t="s">
        <v>61</v>
      </c>
      <c r="F16" s="421">
        <f>'Memória de Cálculo'!AI19</f>
        <v>10</v>
      </c>
      <c r="G16" s="421">
        <f>Composição!H16</f>
        <v>6492.6033772999999</v>
      </c>
      <c r="H16" s="422">
        <f>G16*(1+I12)</f>
        <v>8189.7699001262208</v>
      </c>
      <c r="I16" s="423">
        <f>TRUNC(F16*H16,2)</f>
        <v>81897.69</v>
      </c>
      <c r="J16" s="505">
        <f>I16/I51</f>
        <v>1.9216086071835597E-2</v>
      </c>
      <c r="K16" s="49"/>
      <c r="L16" s="49"/>
      <c r="M16" s="50"/>
      <c r="N16" s="50"/>
      <c r="Q16" s="51"/>
      <c r="R16" s="51"/>
    </row>
    <row r="17" spans="1:18" ht="15.75">
      <c r="A17" s="52"/>
      <c r="B17" s="56"/>
      <c r="C17" s="56"/>
      <c r="D17" s="57" t="s">
        <v>62</v>
      </c>
      <c r="E17" s="58"/>
      <c r="F17" s="59"/>
      <c r="G17" s="59"/>
      <c r="H17" s="60"/>
      <c r="I17" s="61">
        <f>SUM(I16)</f>
        <v>81897.69</v>
      </c>
      <c r="J17" s="48"/>
      <c r="K17" s="49"/>
      <c r="L17" s="49"/>
      <c r="M17" s="63"/>
      <c r="N17" s="50"/>
      <c r="Q17" s="51"/>
      <c r="R17" s="51"/>
    </row>
    <row r="18" spans="1:18" s="69" customFormat="1" ht="15.75">
      <c r="A18" s="39" t="s">
        <v>63</v>
      </c>
      <c r="B18" s="42"/>
      <c r="C18" s="42"/>
      <c r="D18" s="43" t="s">
        <v>64</v>
      </c>
      <c r="E18" s="44"/>
      <c r="F18" s="45"/>
      <c r="G18" s="45"/>
      <c r="H18" s="46"/>
      <c r="I18" s="47"/>
      <c r="J18" s="64"/>
      <c r="K18" s="49"/>
      <c r="L18" s="65"/>
      <c r="M18" s="66"/>
      <c r="N18" s="66"/>
      <c r="O18" s="11"/>
      <c r="P18" s="67"/>
      <c r="Q18" s="68"/>
      <c r="R18" s="68"/>
    </row>
    <row r="19" spans="1:18" ht="15.75">
      <c r="A19" s="1" t="s">
        <v>65</v>
      </c>
      <c r="B19" s="70"/>
      <c r="C19" s="70"/>
      <c r="D19" s="71" t="s">
        <v>66</v>
      </c>
      <c r="E19" s="56"/>
      <c r="F19" s="72"/>
      <c r="G19" s="72"/>
      <c r="H19" s="73"/>
      <c r="I19" s="74"/>
      <c r="J19" s="64"/>
      <c r="K19" s="49"/>
      <c r="L19" s="49"/>
      <c r="M19" s="50"/>
      <c r="N19" s="50"/>
      <c r="Q19" s="51"/>
      <c r="R19" s="51"/>
    </row>
    <row r="20" spans="1:18" ht="15.75">
      <c r="A20" s="1" t="s">
        <v>67</v>
      </c>
      <c r="B20" s="70"/>
      <c r="C20" s="70"/>
      <c r="D20" s="71" t="s">
        <v>68</v>
      </c>
      <c r="E20" s="56"/>
      <c r="F20" s="72"/>
      <c r="G20" s="72"/>
      <c r="H20" s="73"/>
      <c r="I20" s="74"/>
      <c r="J20" s="64"/>
      <c r="K20" s="49"/>
      <c r="L20" s="49"/>
      <c r="M20" s="50"/>
      <c r="N20" s="50"/>
      <c r="Q20" s="51"/>
      <c r="R20" s="51"/>
    </row>
    <row r="21" spans="1:18" s="468" customFormat="1" ht="15.75">
      <c r="A21" s="2" t="s">
        <v>133</v>
      </c>
      <c r="B21" s="52" t="s">
        <v>69</v>
      </c>
      <c r="C21" s="52">
        <v>99064</v>
      </c>
      <c r="D21" s="3" t="s">
        <v>308</v>
      </c>
      <c r="E21" s="2" t="s">
        <v>82</v>
      </c>
      <c r="F21" s="54">
        <f>'Memória de Cálculo'!A64</f>
        <v>6017.3200000000006</v>
      </c>
      <c r="G21" s="54">
        <v>0.41</v>
      </c>
      <c r="H21" s="75">
        <f>TRUNC(G21*(1+$I$12),2)</f>
        <v>0.51</v>
      </c>
      <c r="I21" s="55">
        <f>TRUNC(F21*H21,2)</f>
        <v>3068.83</v>
      </c>
      <c r="J21" s="64"/>
      <c r="K21" s="465"/>
      <c r="L21" s="465"/>
      <c r="M21" s="50"/>
      <c r="N21" s="50"/>
      <c r="O21" s="466"/>
      <c r="P21" s="466"/>
      <c r="Q21" s="467"/>
      <c r="R21" s="467"/>
    </row>
    <row r="22" spans="1:18" ht="15.75">
      <c r="A22" s="1" t="s">
        <v>71</v>
      </c>
      <c r="B22" s="70"/>
      <c r="C22" s="70"/>
      <c r="D22" s="71" t="s">
        <v>72</v>
      </c>
      <c r="E22" s="56"/>
      <c r="F22" s="72"/>
      <c r="G22" s="72"/>
      <c r="H22" s="73"/>
      <c r="I22" s="74"/>
      <c r="J22" s="64"/>
      <c r="K22" s="49"/>
      <c r="L22" s="49"/>
      <c r="M22" s="50"/>
      <c r="N22" s="50"/>
      <c r="Q22" s="51"/>
      <c r="R22" s="51"/>
    </row>
    <row r="23" spans="1:18" ht="15.75">
      <c r="A23" s="2" t="s">
        <v>73</v>
      </c>
      <c r="B23" s="52" t="s">
        <v>69</v>
      </c>
      <c r="C23" s="2">
        <v>100575</v>
      </c>
      <c r="D23" s="3" t="s">
        <v>74</v>
      </c>
      <c r="E23" s="2" t="s">
        <v>70</v>
      </c>
      <c r="F23" s="54">
        <f>'Memória de Cálculo'!W106</f>
        <v>41140.92</v>
      </c>
      <c r="G23" s="54">
        <v>0.06</v>
      </c>
      <c r="H23" s="75">
        <f>TRUNC(G23*(1+$I$12),2)</f>
        <v>7.0000000000000007E-2</v>
      </c>
      <c r="I23" s="55">
        <f>TRUNC(F23*H23,2)</f>
        <v>2879.86</v>
      </c>
      <c r="J23" s="64"/>
      <c r="K23" s="49"/>
      <c r="L23" s="49"/>
      <c r="M23" s="50"/>
      <c r="N23" s="50"/>
      <c r="Q23" s="51"/>
      <c r="R23" s="51"/>
    </row>
    <row r="24" spans="1:18" ht="15.75">
      <c r="A24" s="1" t="s">
        <v>75</v>
      </c>
      <c r="B24" s="70"/>
      <c r="C24" s="70"/>
      <c r="D24" s="71" t="s">
        <v>76</v>
      </c>
      <c r="E24" s="56"/>
      <c r="F24" s="72"/>
      <c r="G24" s="72"/>
      <c r="H24" s="73"/>
      <c r="I24" s="74"/>
      <c r="J24" s="48"/>
      <c r="K24" s="49"/>
      <c r="L24" s="49"/>
      <c r="M24" s="50"/>
      <c r="N24" s="50"/>
      <c r="Q24" s="51"/>
      <c r="R24" s="51"/>
    </row>
    <row r="25" spans="1:18" ht="15.75">
      <c r="A25" s="1" t="s">
        <v>77</v>
      </c>
      <c r="B25" s="52"/>
      <c r="C25" s="52"/>
      <c r="D25" s="71" t="s">
        <v>78</v>
      </c>
      <c r="E25" s="2"/>
      <c r="F25" s="54"/>
      <c r="G25" s="54"/>
      <c r="H25" s="76"/>
      <c r="I25" s="55"/>
      <c r="J25" s="48"/>
      <c r="K25" s="49"/>
      <c r="L25" s="49"/>
      <c r="M25" s="50"/>
      <c r="N25" s="50"/>
      <c r="Q25" s="51"/>
      <c r="R25" s="51"/>
    </row>
    <row r="26" spans="1:18" s="468" customFormat="1" ht="31.5">
      <c r="A26" s="2" t="s">
        <v>221</v>
      </c>
      <c r="B26" s="52" t="s">
        <v>59</v>
      </c>
      <c r="C26" s="168">
        <v>2</v>
      </c>
      <c r="D26" s="53" t="str">
        <f>Composição!D21</f>
        <v>EXECUÇÃO DE PAVIMENTO EM PARALELEPÍPEDOS, REJUNTAMENTO COM ARGAMASSA TRAÇO 1:3 (CIMENTO E AREIA). AF_05/2020</v>
      </c>
      <c r="E26" s="2" t="s">
        <v>70</v>
      </c>
      <c r="F26" s="54">
        <f>'Memória de Cálculo'!W149</f>
        <v>41140.92</v>
      </c>
      <c r="G26" s="54">
        <f>Composição!H30</f>
        <v>60.948462000000006</v>
      </c>
      <c r="H26" s="76">
        <f>G26*(1+I12)</f>
        <v>76.88038996680001</v>
      </c>
      <c r="I26" s="55">
        <f>TRUNC(F26*H26,2)</f>
        <v>3162929.97</v>
      </c>
      <c r="J26" s="64"/>
      <c r="K26" s="465"/>
      <c r="L26" s="465"/>
      <c r="M26" s="50"/>
      <c r="N26" s="50"/>
      <c r="O26" s="466"/>
      <c r="P26" s="466"/>
      <c r="Q26" s="467"/>
      <c r="R26" s="467"/>
    </row>
    <row r="27" spans="1:18" ht="15.75">
      <c r="A27" s="1" t="s">
        <v>79</v>
      </c>
      <c r="B27" s="70"/>
      <c r="C27" s="70"/>
      <c r="D27" s="71" t="s">
        <v>80</v>
      </c>
      <c r="E27" s="2"/>
      <c r="F27" s="54"/>
      <c r="G27" s="54"/>
      <c r="H27" s="76"/>
      <c r="I27" s="55"/>
      <c r="J27" s="48"/>
      <c r="K27" s="49"/>
      <c r="L27" s="49"/>
      <c r="M27" s="50"/>
      <c r="N27" s="50"/>
      <c r="Q27" s="51"/>
      <c r="R27" s="51"/>
    </row>
    <row r="28" spans="1:18" ht="31.5">
      <c r="A28" s="2" t="s">
        <v>222</v>
      </c>
      <c r="B28" s="52" t="s">
        <v>69</v>
      </c>
      <c r="C28" s="77">
        <v>94273</v>
      </c>
      <c r="D28" s="53" t="s">
        <v>81</v>
      </c>
      <c r="E28" s="2" t="s">
        <v>82</v>
      </c>
      <c r="F28" s="54">
        <f>'Memória de Cálculo'!R191</f>
        <v>12034.640000000001</v>
      </c>
      <c r="G28" s="54">
        <v>41.06</v>
      </c>
      <c r="H28" s="76">
        <f>TRUNC(G28*(1+$I$12),2)</f>
        <v>51.79</v>
      </c>
      <c r="I28" s="55">
        <f>TRUNC(F28*H28,2)</f>
        <v>623274</v>
      </c>
      <c r="J28" s="48"/>
      <c r="K28" s="49"/>
      <c r="L28" s="49"/>
      <c r="M28" s="50"/>
      <c r="N28" s="50"/>
      <c r="Q28" s="51"/>
      <c r="R28" s="51"/>
    </row>
    <row r="29" spans="1:18" ht="15.75">
      <c r="A29" s="2"/>
      <c r="B29" s="78"/>
      <c r="C29" s="78"/>
      <c r="D29" s="57" t="s">
        <v>62</v>
      </c>
      <c r="E29" s="56"/>
      <c r="F29" s="72"/>
      <c r="G29" s="72"/>
      <c r="H29" s="79"/>
      <c r="I29" s="61">
        <f>SUM(I21:I28)</f>
        <v>3792152.66</v>
      </c>
      <c r="J29" s="48"/>
      <c r="K29" s="49"/>
      <c r="L29" s="49"/>
      <c r="M29" s="50"/>
      <c r="N29" s="50"/>
      <c r="Q29" s="51"/>
      <c r="R29" s="51"/>
    </row>
    <row r="30" spans="1:18" ht="15.75">
      <c r="A30" s="39" t="s">
        <v>83</v>
      </c>
      <c r="B30" s="42"/>
      <c r="C30" s="42"/>
      <c r="D30" s="43" t="s">
        <v>84</v>
      </c>
      <c r="E30" s="44"/>
      <c r="F30" s="45"/>
      <c r="G30" s="45"/>
      <c r="H30" s="46"/>
      <c r="I30" s="47"/>
      <c r="J30" s="48"/>
      <c r="K30" s="49"/>
      <c r="L30" s="49"/>
      <c r="M30" s="50"/>
      <c r="N30" s="50"/>
      <c r="Q30" s="51"/>
      <c r="R30" s="51"/>
    </row>
    <row r="31" spans="1:18" ht="31.5">
      <c r="A31" s="2" t="s">
        <v>85</v>
      </c>
      <c r="B31" s="52" t="s">
        <v>86</v>
      </c>
      <c r="C31" s="168">
        <v>12690</v>
      </c>
      <c r="D31" s="53" t="s">
        <v>196</v>
      </c>
      <c r="E31" s="2" t="s">
        <v>87</v>
      </c>
      <c r="F31" s="54">
        <f>'Memória de Cálculo'!L235</f>
        <v>80</v>
      </c>
      <c r="G31" s="54">
        <v>234.02</v>
      </c>
      <c r="H31" s="80">
        <f t="shared" ref="H31:H32" si="0">TRUNC(G31*(1+$I$12),2)</f>
        <v>295.19</v>
      </c>
      <c r="I31" s="55">
        <f t="shared" ref="I31:I32" si="1">TRUNC(F31*H31,2)</f>
        <v>23615.200000000001</v>
      </c>
      <c r="J31" s="48"/>
      <c r="K31" s="49"/>
      <c r="L31" s="49"/>
      <c r="M31" s="50"/>
      <c r="N31" s="50"/>
      <c r="Q31" s="51"/>
      <c r="R31" s="51"/>
    </row>
    <row r="32" spans="1:18" ht="31.5">
      <c r="A32" s="2" t="s">
        <v>88</v>
      </c>
      <c r="B32" s="52" t="s">
        <v>86</v>
      </c>
      <c r="C32" s="168">
        <v>12692</v>
      </c>
      <c r="D32" s="53" t="s">
        <v>197</v>
      </c>
      <c r="E32" s="2" t="s">
        <v>87</v>
      </c>
      <c r="F32" s="54">
        <f>'Memória de Cálculo'!L277</f>
        <v>93</v>
      </c>
      <c r="G32" s="54">
        <v>183.66</v>
      </c>
      <c r="H32" s="80">
        <f t="shared" si="0"/>
        <v>231.66</v>
      </c>
      <c r="I32" s="55">
        <f t="shared" si="1"/>
        <v>21544.38</v>
      </c>
      <c r="J32" s="48"/>
      <c r="K32" s="49"/>
      <c r="L32" s="49"/>
      <c r="M32" s="50"/>
      <c r="N32" s="50"/>
      <c r="Q32" s="51"/>
      <c r="R32" s="51"/>
    </row>
    <row r="33" spans="1:18" ht="15.75">
      <c r="A33" s="52"/>
      <c r="B33" s="56"/>
      <c r="C33" s="56"/>
      <c r="D33" s="57" t="s">
        <v>62</v>
      </c>
      <c r="E33" s="58"/>
      <c r="F33" s="59"/>
      <c r="G33" s="59"/>
      <c r="H33" s="60"/>
      <c r="I33" s="61">
        <f>SUM(I31:I32)</f>
        <v>45159.58</v>
      </c>
      <c r="J33" s="48"/>
      <c r="K33" s="49"/>
      <c r="L33" s="49"/>
      <c r="M33" s="50"/>
      <c r="N33" s="50"/>
      <c r="Q33" s="51"/>
      <c r="R33" s="51"/>
    </row>
    <row r="34" spans="1:18" ht="15.75">
      <c r="A34" s="39" t="s">
        <v>89</v>
      </c>
      <c r="B34" s="42"/>
      <c r="C34" s="42"/>
      <c r="D34" s="43" t="s">
        <v>90</v>
      </c>
      <c r="E34" s="44"/>
      <c r="F34" s="45"/>
      <c r="G34" s="45"/>
      <c r="H34" s="46"/>
      <c r="I34" s="47"/>
      <c r="J34" s="48"/>
      <c r="K34" s="49"/>
      <c r="L34" s="49"/>
      <c r="M34" s="50"/>
      <c r="N34" s="50"/>
      <c r="Q34" s="51"/>
      <c r="R34" s="51"/>
    </row>
    <row r="35" spans="1:18" ht="15.75">
      <c r="A35" s="81" t="s">
        <v>91</v>
      </c>
      <c r="B35" s="52" t="s">
        <v>69</v>
      </c>
      <c r="C35" s="2">
        <v>99063</v>
      </c>
      <c r="D35" s="53" t="s">
        <v>92</v>
      </c>
      <c r="E35" s="5" t="s">
        <v>82</v>
      </c>
      <c r="F35" s="54">
        <f>'Memória de Cálculo'!AP319</f>
        <v>769</v>
      </c>
      <c r="G35" s="54">
        <v>3.02</v>
      </c>
      <c r="H35" s="82">
        <f t="shared" ref="H35:H48" si="2">TRUNC(G35*(1+$I$12),2)</f>
        <v>3.8</v>
      </c>
      <c r="I35" s="55">
        <f t="shared" ref="I35:I48" si="3">TRUNC(F35*H35,2)</f>
        <v>2922.2</v>
      </c>
      <c r="J35" s="48"/>
      <c r="K35" s="49"/>
      <c r="L35" s="49"/>
      <c r="M35" s="50"/>
      <c r="N35" s="50"/>
      <c r="Q35" s="51"/>
      <c r="R35" s="51"/>
    </row>
    <row r="36" spans="1:18" ht="31.5">
      <c r="A36" s="81" t="s">
        <v>93</v>
      </c>
      <c r="B36" s="52" t="s">
        <v>69</v>
      </c>
      <c r="C36" s="2">
        <v>90082</v>
      </c>
      <c r="D36" s="53" t="s">
        <v>94</v>
      </c>
      <c r="E36" s="5" t="s">
        <v>95</v>
      </c>
      <c r="F36" s="54">
        <f>'Memória de Cálculo'!AP324</f>
        <v>2208.5499999999997</v>
      </c>
      <c r="G36" s="54">
        <v>7.03</v>
      </c>
      <c r="H36" s="82">
        <f t="shared" si="2"/>
        <v>8.86</v>
      </c>
      <c r="I36" s="55">
        <f t="shared" si="3"/>
        <v>19567.75</v>
      </c>
      <c r="J36" s="48"/>
      <c r="K36" s="49"/>
      <c r="L36" s="49"/>
      <c r="M36" s="50"/>
      <c r="N36" s="50"/>
      <c r="Q36" s="51"/>
      <c r="R36" s="51"/>
    </row>
    <row r="37" spans="1:18" ht="47.25">
      <c r="A37" s="81" t="s">
        <v>96</v>
      </c>
      <c r="B37" s="52" t="s">
        <v>69</v>
      </c>
      <c r="C37" s="2">
        <v>90084</v>
      </c>
      <c r="D37" s="53" t="s">
        <v>97</v>
      </c>
      <c r="E37" s="5" t="s">
        <v>95</v>
      </c>
      <c r="F37" s="54">
        <f>'Memória de Cálculo'!AP329</f>
        <v>300.12000000000006</v>
      </c>
      <c r="G37" s="54">
        <v>6.84</v>
      </c>
      <c r="H37" s="82">
        <f t="shared" si="2"/>
        <v>8.6199999999999992</v>
      </c>
      <c r="I37" s="55">
        <f t="shared" si="3"/>
        <v>2587.0300000000002</v>
      </c>
      <c r="J37" s="48"/>
      <c r="K37" s="49"/>
      <c r="L37" s="49"/>
      <c r="M37" s="50"/>
      <c r="N37" s="50"/>
      <c r="Q37" s="51"/>
      <c r="R37" s="51"/>
    </row>
    <row r="38" spans="1:18" ht="15.75">
      <c r="A38" s="81" t="s">
        <v>98</v>
      </c>
      <c r="B38" s="52" t="s">
        <v>69</v>
      </c>
      <c r="C38" s="2">
        <v>93382</v>
      </c>
      <c r="D38" s="53" t="s">
        <v>99</v>
      </c>
      <c r="E38" s="5" t="s">
        <v>95</v>
      </c>
      <c r="F38" s="54">
        <f>'Memória de Cálculo'!AP334</f>
        <v>2179.8499999999995</v>
      </c>
      <c r="G38" s="54">
        <v>19.84</v>
      </c>
      <c r="H38" s="82">
        <f t="shared" si="2"/>
        <v>25.02</v>
      </c>
      <c r="I38" s="55">
        <f t="shared" si="3"/>
        <v>54539.839999999997</v>
      </c>
      <c r="J38" s="48"/>
      <c r="K38" s="49"/>
      <c r="L38" s="49"/>
      <c r="M38" s="50"/>
      <c r="N38" s="50"/>
      <c r="Q38" s="51"/>
      <c r="R38" s="51"/>
    </row>
    <row r="39" spans="1:18" s="472" customFormat="1" ht="47.25">
      <c r="A39" s="2" t="s">
        <v>100</v>
      </c>
      <c r="B39" s="52" t="s">
        <v>69</v>
      </c>
      <c r="C39" s="2">
        <v>100978</v>
      </c>
      <c r="D39" s="53" t="s">
        <v>310</v>
      </c>
      <c r="E39" s="5" t="s">
        <v>101</v>
      </c>
      <c r="F39" s="54">
        <f>'Memória de Cálculo'!AP339</f>
        <v>427.46600000000024</v>
      </c>
      <c r="G39" s="54">
        <v>3.75</v>
      </c>
      <c r="H39" s="82">
        <f t="shared" si="2"/>
        <v>4.7300000000000004</v>
      </c>
      <c r="I39" s="55">
        <f t="shared" si="3"/>
        <v>2021.91</v>
      </c>
      <c r="J39" s="64"/>
      <c r="K39" s="465"/>
      <c r="L39" s="465"/>
      <c r="M39" s="469"/>
      <c r="N39" s="469"/>
      <c r="O39" s="470"/>
      <c r="P39" s="470"/>
      <c r="Q39" s="471"/>
      <c r="R39" s="471"/>
    </row>
    <row r="40" spans="1:18" ht="15.75">
      <c r="A40" s="81" t="s">
        <v>102</v>
      </c>
      <c r="B40" s="52" t="s">
        <v>69</v>
      </c>
      <c r="C40" s="2">
        <v>93588</v>
      </c>
      <c r="D40" s="53" t="s">
        <v>103</v>
      </c>
      <c r="E40" s="5" t="s">
        <v>104</v>
      </c>
      <c r="F40" s="54">
        <f>'Memória de Cálculo'!AP344</f>
        <v>769.43880000000047</v>
      </c>
      <c r="G40" s="54">
        <v>1.7</v>
      </c>
      <c r="H40" s="82">
        <f t="shared" si="2"/>
        <v>2.14</v>
      </c>
      <c r="I40" s="55">
        <f t="shared" si="3"/>
        <v>1646.59</v>
      </c>
      <c r="J40" s="48"/>
      <c r="K40" s="49"/>
      <c r="L40" s="49"/>
      <c r="M40" s="50"/>
      <c r="N40" s="50"/>
      <c r="Q40" s="51"/>
      <c r="R40" s="51"/>
    </row>
    <row r="41" spans="1:18" ht="15.75">
      <c r="A41" s="81" t="s">
        <v>105</v>
      </c>
      <c r="B41" s="52" t="str">
        <f>B40</f>
        <v>SINAPI</v>
      </c>
      <c r="C41" s="169">
        <v>368</v>
      </c>
      <c r="D41" s="53" t="s">
        <v>284</v>
      </c>
      <c r="E41" s="5" t="s">
        <v>95</v>
      </c>
      <c r="F41" s="54">
        <f>'Memória de Cálculo'!AP349</f>
        <v>223.47</v>
      </c>
      <c r="G41" s="54">
        <v>52.5</v>
      </c>
      <c r="H41" s="82">
        <f t="shared" si="2"/>
        <v>66.22</v>
      </c>
      <c r="I41" s="55">
        <f t="shared" si="3"/>
        <v>14798.18</v>
      </c>
      <c r="J41" s="48"/>
      <c r="K41" s="49"/>
      <c r="L41" s="49"/>
      <c r="M41" s="50"/>
      <c r="N41" s="50"/>
      <c r="Q41" s="51"/>
      <c r="R41" s="51"/>
    </row>
    <row r="42" spans="1:18" ht="31.5">
      <c r="A42" s="81" t="s">
        <v>106</v>
      </c>
      <c r="B42" s="52" t="s">
        <v>69</v>
      </c>
      <c r="C42" s="2">
        <v>92210</v>
      </c>
      <c r="D42" s="53" t="s">
        <v>107</v>
      </c>
      <c r="E42" s="5" t="s">
        <v>82</v>
      </c>
      <c r="F42" s="54">
        <f>'Memória de Cálculo'!AP354</f>
        <v>88</v>
      </c>
      <c r="G42" s="54">
        <v>96.54</v>
      </c>
      <c r="H42" s="82">
        <f t="shared" si="2"/>
        <v>121.77</v>
      </c>
      <c r="I42" s="55">
        <f t="shared" si="3"/>
        <v>10715.76</v>
      </c>
      <c r="J42" s="48"/>
      <c r="K42" s="49"/>
      <c r="L42" s="49"/>
      <c r="M42" s="50"/>
      <c r="N42" s="50"/>
      <c r="Q42" s="51"/>
      <c r="R42" s="51"/>
    </row>
    <row r="43" spans="1:18" ht="31.5">
      <c r="A43" s="81" t="s">
        <v>108</v>
      </c>
      <c r="B43" s="52" t="s">
        <v>69</v>
      </c>
      <c r="C43" s="2">
        <v>92212</v>
      </c>
      <c r="D43" s="53" t="s">
        <v>109</v>
      </c>
      <c r="E43" s="5" t="s">
        <v>82</v>
      </c>
      <c r="F43" s="54">
        <f>'Memória de Cálculo'!AP359</f>
        <v>769</v>
      </c>
      <c r="G43" s="54">
        <v>172</v>
      </c>
      <c r="H43" s="82">
        <f t="shared" si="2"/>
        <v>216.96</v>
      </c>
      <c r="I43" s="55">
        <f t="shared" si="3"/>
        <v>166842.23999999999</v>
      </c>
      <c r="J43" s="48"/>
      <c r="K43" s="49"/>
      <c r="L43" s="49"/>
      <c r="M43" s="50"/>
      <c r="N43" s="50"/>
      <c r="Q43" s="51"/>
      <c r="R43" s="51"/>
    </row>
    <row r="44" spans="1:18" ht="31.5">
      <c r="A44" s="81" t="s">
        <v>110</v>
      </c>
      <c r="B44" s="52" t="s">
        <v>69</v>
      </c>
      <c r="C44" s="2">
        <v>83659</v>
      </c>
      <c r="D44" s="53" t="s">
        <v>111</v>
      </c>
      <c r="E44" s="5" t="s">
        <v>112</v>
      </c>
      <c r="F44" s="54">
        <f>'Memória de Cálculo'!AP364</f>
        <v>22</v>
      </c>
      <c r="G44" s="54">
        <v>785.42</v>
      </c>
      <c r="H44" s="82">
        <f t="shared" si="2"/>
        <v>990.72</v>
      </c>
      <c r="I44" s="55">
        <f t="shared" si="3"/>
        <v>21795.84</v>
      </c>
      <c r="J44" s="48"/>
      <c r="K44" s="49"/>
      <c r="L44" s="49"/>
      <c r="M44" s="50"/>
      <c r="N44" s="50"/>
      <c r="Q44" s="51"/>
      <c r="R44" s="51"/>
    </row>
    <row r="45" spans="1:18" ht="31.5">
      <c r="A45" s="81" t="s">
        <v>113</v>
      </c>
      <c r="B45" s="81" t="s">
        <v>86</v>
      </c>
      <c r="C45" s="169">
        <v>2708</v>
      </c>
      <c r="D45" s="53" t="s">
        <v>114</v>
      </c>
      <c r="E45" s="5" t="s">
        <v>112</v>
      </c>
      <c r="F45" s="54">
        <f>'Memória de Cálculo'!AP369</f>
        <v>2</v>
      </c>
      <c r="G45" s="54">
        <v>2828.19</v>
      </c>
      <c r="H45" s="82">
        <f t="shared" si="2"/>
        <v>3567.47</v>
      </c>
      <c r="I45" s="55">
        <f t="shared" si="3"/>
        <v>7134.94</v>
      </c>
      <c r="J45" s="48"/>
      <c r="K45" s="49"/>
      <c r="L45" s="49"/>
      <c r="M45" s="50"/>
      <c r="N45" s="50"/>
      <c r="Q45" s="51"/>
      <c r="R45" s="51"/>
    </row>
    <row r="46" spans="1:18" ht="31.5">
      <c r="A46" s="81" t="s">
        <v>115</v>
      </c>
      <c r="B46" s="81" t="s">
        <v>86</v>
      </c>
      <c r="C46" s="169">
        <v>2710</v>
      </c>
      <c r="D46" s="53" t="s">
        <v>117</v>
      </c>
      <c r="E46" s="5" t="s">
        <v>112</v>
      </c>
      <c r="F46" s="54">
        <f>'Memória de Cálculo'!AP374</f>
        <v>2</v>
      </c>
      <c r="G46" s="54">
        <v>3251.53</v>
      </c>
      <c r="H46" s="82">
        <f t="shared" si="2"/>
        <v>4101.47</v>
      </c>
      <c r="I46" s="55">
        <f t="shared" si="3"/>
        <v>8202.94</v>
      </c>
      <c r="J46" s="48"/>
      <c r="K46" s="49"/>
      <c r="L46" s="49"/>
      <c r="M46" s="50"/>
      <c r="N46" s="50"/>
      <c r="Q46" s="51"/>
      <c r="R46" s="51"/>
    </row>
    <row r="47" spans="1:18" ht="31.5">
      <c r="A47" s="81" t="s">
        <v>116</v>
      </c>
      <c r="B47" s="81" t="s">
        <v>86</v>
      </c>
      <c r="C47" s="169">
        <v>2712</v>
      </c>
      <c r="D47" s="53" t="s">
        <v>119</v>
      </c>
      <c r="E47" s="5" t="s">
        <v>112</v>
      </c>
      <c r="F47" s="54">
        <f>'Memória de Cálculo'!AP379</f>
        <v>4</v>
      </c>
      <c r="G47" s="54">
        <v>3674.87</v>
      </c>
      <c r="H47" s="82">
        <f t="shared" si="2"/>
        <v>4635.4799999999996</v>
      </c>
      <c r="I47" s="55">
        <f t="shared" si="3"/>
        <v>18541.919999999998</v>
      </c>
      <c r="J47" s="48"/>
      <c r="K47" s="49"/>
      <c r="L47" s="49"/>
      <c r="M47" s="50"/>
      <c r="N47" s="50"/>
      <c r="Q47" s="51"/>
      <c r="R47" s="51"/>
    </row>
    <row r="48" spans="1:18" ht="31.5">
      <c r="A48" s="81" t="s">
        <v>118</v>
      </c>
      <c r="B48" s="81" t="s">
        <v>86</v>
      </c>
      <c r="C48" s="169">
        <v>2734</v>
      </c>
      <c r="D48" s="53" t="s">
        <v>120</v>
      </c>
      <c r="E48" s="5" t="s">
        <v>112</v>
      </c>
      <c r="F48" s="54">
        <f>'Memória de Cálculo'!AP384</f>
        <v>2</v>
      </c>
      <c r="G48" s="54">
        <v>4521.53</v>
      </c>
      <c r="H48" s="82">
        <f t="shared" si="2"/>
        <v>5703.45</v>
      </c>
      <c r="I48" s="55">
        <f t="shared" si="3"/>
        <v>11406.9</v>
      </c>
      <c r="J48" s="48"/>
      <c r="K48" s="49"/>
      <c r="L48" s="49"/>
      <c r="M48" s="50"/>
      <c r="N48" s="50"/>
      <c r="Q48" s="51"/>
      <c r="R48" s="51"/>
    </row>
    <row r="49" spans="1:18" ht="15.75">
      <c r="A49" s="52"/>
      <c r="B49" s="56"/>
      <c r="C49" s="56"/>
      <c r="D49" s="57" t="s">
        <v>121</v>
      </c>
      <c r="E49" s="58"/>
      <c r="F49" s="83"/>
      <c r="G49" s="83"/>
      <c r="H49" s="60"/>
      <c r="I49" s="61">
        <f>SUM(I35:I48)</f>
        <v>342724.04000000004</v>
      </c>
      <c r="J49" s="48"/>
      <c r="K49" s="49"/>
      <c r="L49" s="49"/>
      <c r="M49" s="50"/>
      <c r="N49" s="50"/>
      <c r="Q49" s="51"/>
      <c r="R49" s="51"/>
    </row>
    <row r="50" spans="1:18">
      <c r="A50" s="6"/>
      <c r="B50" s="4"/>
      <c r="C50" s="4"/>
      <c r="D50" s="4"/>
      <c r="E50" s="4"/>
      <c r="F50" s="4"/>
      <c r="G50" s="4"/>
      <c r="H50" s="85"/>
      <c r="I50" s="86"/>
      <c r="J50" s="48"/>
      <c r="K50" s="49"/>
      <c r="L50" s="49"/>
      <c r="M50" s="63"/>
      <c r="N50" s="50"/>
      <c r="Q50" s="51"/>
      <c r="R50" s="51"/>
    </row>
    <row r="51" spans="1:18" ht="15.75">
      <c r="A51" s="87"/>
      <c r="B51" s="88"/>
      <c r="C51" s="88"/>
      <c r="D51" s="88"/>
      <c r="E51" s="88"/>
      <c r="F51" s="88"/>
      <c r="G51" s="88"/>
      <c r="H51" s="89" t="s">
        <v>122</v>
      </c>
      <c r="I51" s="90">
        <f>I49+I33+I29+I17</f>
        <v>4261933.9700000007</v>
      </c>
      <c r="J51" s="62">
        <f>I51-I17</f>
        <v>4180036.2800000007</v>
      </c>
      <c r="K51" s="49"/>
      <c r="L51" s="91"/>
      <c r="M51" s="50"/>
      <c r="N51" s="50"/>
      <c r="Q51" s="51"/>
      <c r="R51" s="51"/>
    </row>
    <row r="52" spans="1:18">
      <c r="A52" s="92"/>
      <c r="B52" s="93"/>
      <c r="C52" s="93"/>
      <c r="D52" s="94"/>
      <c r="E52" s="95"/>
      <c r="F52" s="94"/>
      <c r="G52" s="94"/>
      <c r="H52" s="96"/>
      <c r="I52" s="97"/>
      <c r="J52" s="48"/>
      <c r="K52" s="49"/>
      <c r="L52" s="49"/>
      <c r="M52" s="50"/>
      <c r="N52" s="50"/>
      <c r="Q52" s="51"/>
      <c r="R52" s="51"/>
    </row>
    <row r="53" spans="1:18">
      <c r="A53" s="92"/>
      <c r="B53" s="98"/>
      <c r="C53" s="98"/>
      <c r="F53" s="94"/>
      <c r="G53" s="94"/>
      <c r="I53" s="97"/>
      <c r="J53" s="48"/>
      <c r="K53" s="49"/>
      <c r="L53" s="49"/>
      <c r="M53" s="50"/>
      <c r="N53" s="50"/>
      <c r="Q53" s="51"/>
      <c r="R53" s="51"/>
    </row>
    <row r="54" spans="1:18">
      <c r="A54" s="92"/>
      <c r="B54" s="93"/>
      <c r="C54" s="93"/>
      <c r="D54" s="94"/>
      <c r="E54" s="100"/>
      <c r="F54" s="94"/>
      <c r="G54" s="94"/>
      <c r="I54" s="97"/>
      <c r="J54" s="48"/>
      <c r="K54" s="49"/>
      <c r="L54" s="49"/>
      <c r="M54" s="50"/>
      <c r="N54" s="50"/>
      <c r="Q54" s="51"/>
      <c r="R54" s="51"/>
    </row>
    <row r="55" spans="1:18">
      <c r="A55" s="92"/>
      <c r="B55" s="93"/>
      <c r="C55" s="93"/>
      <c r="D55" s="94"/>
      <c r="E55" s="95"/>
      <c r="F55" s="94"/>
      <c r="G55" s="94"/>
      <c r="H55" s="96"/>
      <c r="I55" s="101"/>
      <c r="J55" s="48"/>
      <c r="K55" s="49"/>
      <c r="L55" s="49"/>
      <c r="M55" s="50"/>
      <c r="N55" s="50"/>
      <c r="Q55" s="51"/>
      <c r="R55" s="51"/>
    </row>
    <row r="56" spans="1:18">
      <c r="A56" s="92"/>
      <c r="B56" s="93"/>
      <c r="C56" s="93"/>
      <c r="D56" s="94"/>
      <c r="E56" s="95"/>
      <c r="F56" s="94"/>
      <c r="G56" s="94"/>
      <c r="H56" s="96"/>
      <c r="I56" s="102"/>
      <c r="J56" s="48"/>
      <c r="K56" s="49"/>
      <c r="L56" s="49"/>
      <c r="M56" s="50"/>
      <c r="N56" s="50"/>
      <c r="Q56" s="51"/>
      <c r="R56" s="51"/>
    </row>
    <row r="57" spans="1:18">
      <c r="A57" s="103"/>
      <c r="B57" s="104"/>
      <c r="C57" s="104"/>
      <c r="D57" s="105"/>
      <c r="E57" s="106"/>
      <c r="F57" s="105"/>
      <c r="G57" s="105"/>
      <c r="H57" s="107"/>
      <c r="I57" s="108"/>
      <c r="J57" s="48"/>
      <c r="K57" s="49"/>
      <c r="L57" s="49"/>
      <c r="M57" s="50"/>
      <c r="N57" s="50"/>
      <c r="Q57" s="51"/>
      <c r="R57" s="51"/>
    </row>
    <row r="58" spans="1:18">
      <c r="A58" s="93"/>
      <c r="B58" s="93"/>
      <c r="C58" s="93"/>
      <c r="D58" s="99"/>
      <c r="E58" s="48"/>
      <c r="F58" s="49"/>
      <c r="G58" s="49"/>
      <c r="H58" s="50"/>
      <c r="I58" s="50"/>
      <c r="J58" s="11"/>
      <c r="K58" s="11"/>
      <c r="L58" s="51"/>
      <c r="M58" s="51"/>
      <c r="N58"/>
      <c r="O58"/>
      <c r="P58"/>
      <c r="Q58"/>
    </row>
    <row r="59" spans="1:18">
      <c r="A59" s="93"/>
      <c r="B59" s="93"/>
      <c r="C59" s="93"/>
      <c r="D59" s="99"/>
      <c r="E59" s="48"/>
      <c r="F59" s="49"/>
      <c r="G59" s="49"/>
      <c r="H59" s="50"/>
      <c r="I59" s="491"/>
      <c r="J59" s="11"/>
      <c r="K59" s="11"/>
      <c r="L59" s="51"/>
      <c r="M59" s="51"/>
      <c r="N59"/>
      <c r="O59"/>
      <c r="P59"/>
      <c r="Q59"/>
    </row>
    <row r="60" spans="1:18">
      <c r="A60" s="93"/>
      <c r="B60" s="93"/>
      <c r="C60" s="93"/>
      <c r="D60" s="99"/>
      <c r="E60" s="48"/>
      <c r="F60" s="49"/>
      <c r="G60" s="49"/>
      <c r="H60" s="50"/>
      <c r="I60" s="50"/>
      <c r="J60" s="11"/>
      <c r="K60" s="11"/>
      <c r="L60" s="51"/>
      <c r="M60" s="51"/>
      <c r="N60"/>
      <c r="O60"/>
      <c r="P60"/>
      <c r="Q60"/>
    </row>
    <row r="61" spans="1:18">
      <c r="A61" s="93"/>
      <c r="B61" s="93"/>
      <c r="C61" s="93"/>
      <c r="D61" s="99"/>
      <c r="E61" s="48"/>
      <c r="F61" s="49"/>
      <c r="G61" s="49"/>
      <c r="H61" s="50"/>
      <c r="I61" s="491"/>
      <c r="J61" s="11"/>
      <c r="K61" s="11"/>
      <c r="L61" s="51"/>
      <c r="M61" s="51"/>
      <c r="N61"/>
      <c r="O61"/>
      <c r="P61"/>
      <c r="Q61"/>
    </row>
    <row r="62" spans="1:18">
      <c r="A62" s="93"/>
      <c r="B62" s="93"/>
      <c r="C62" s="93" t="s">
        <v>199</v>
      </c>
      <c r="D62" s="99"/>
      <c r="E62" s="48"/>
      <c r="F62" s="49"/>
      <c r="G62" s="49"/>
      <c r="H62" s="50"/>
      <c r="I62" s="50"/>
      <c r="J62" s="11"/>
      <c r="K62" s="11"/>
      <c r="L62" s="51"/>
      <c r="M62" s="51"/>
      <c r="N62"/>
      <c r="O62"/>
      <c r="P62"/>
      <c r="Q62"/>
    </row>
    <row r="63" spans="1:18">
      <c r="A63" s="93"/>
      <c r="B63" s="93"/>
      <c r="C63" s="93"/>
      <c r="D63" s="109"/>
      <c r="E63" s="48"/>
      <c r="F63" s="49"/>
      <c r="G63" s="49"/>
      <c r="H63" s="50"/>
      <c r="I63" s="50"/>
      <c r="J63" s="11"/>
      <c r="K63" s="11"/>
      <c r="L63" s="51"/>
      <c r="M63" s="51"/>
      <c r="N63"/>
      <c r="O63"/>
      <c r="P63"/>
      <c r="Q63"/>
    </row>
    <row r="64" spans="1:18">
      <c r="A64" s="110"/>
      <c r="B64" s="110"/>
      <c r="C64" s="110"/>
      <c r="D64" s="109"/>
      <c r="E64" s="48"/>
      <c r="F64" s="49"/>
      <c r="G64" s="49"/>
      <c r="H64" s="63"/>
      <c r="I64" s="50"/>
      <c r="J64" s="11"/>
      <c r="K64" s="11"/>
      <c r="L64" s="51"/>
      <c r="M64" s="51"/>
      <c r="N64"/>
      <c r="O64"/>
      <c r="P64"/>
      <c r="Q64"/>
    </row>
    <row r="65" spans="1:18">
      <c r="A65" s="111"/>
      <c r="B65" s="111"/>
      <c r="C65" s="111"/>
      <c r="D65" s="116"/>
      <c r="E65" s="62"/>
      <c r="F65" s="49"/>
      <c r="G65" s="91"/>
      <c r="H65" s="50"/>
      <c r="I65" s="50"/>
      <c r="J65" s="11"/>
      <c r="K65" s="11"/>
      <c r="L65" s="51"/>
      <c r="M65" s="51"/>
      <c r="N65"/>
      <c r="O65"/>
      <c r="P65"/>
      <c r="Q65"/>
    </row>
    <row r="66" spans="1:18">
      <c r="A66" s="93"/>
      <c r="B66" s="93"/>
      <c r="C66" s="93"/>
      <c r="D66" s="94"/>
      <c r="E66" s="100"/>
      <c r="F66" s="94"/>
      <c r="G66" s="94"/>
      <c r="H66" s="96"/>
      <c r="I66" s="118"/>
      <c r="J66" s="48"/>
      <c r="K66" s="49"/>
      <c r="L66" s="49"/>
      <c r="M66" s="50"/>
      <c r="N66" s="50"/>
      <c r="Q66" s="51"/>
      <c r="R66" s="51"/>
    </row>
    <row r="67" spans="1:18">
      <c r="A67" s="93"/>
      <c r="B67" s="93"/>
      <c r="C67" s="93"/>
      <c r="D67" s="94"/>
      <c r="E67" s="100"/>
      <c r="F67" s="94"/>
      <c r="G67" s="94"/>
      <c r="H67" s="96"/>
      <c r="I67" s="118"/>
      <c r="J67" s="48"/>
      <c r="K67" s="49"/>
      <c r="L67" s="49"/>
      <c r="M67" s="50"/>
      <c r="N67" s="50"/>
      <c r="Q67" s="51"/>
      <c r="R67" s="51"/>
    </row>
    <row r="68" spans="1:18">
      <c r="A68" s="93"/>
      <c r="B68" s="93"/>
      <c r="C68" s="93"/>
      <c r="D68" s="94"/>
      <c r="E68" s="119"/>
      <c r="F68" s="94"/>
      <c r="G68" s="94"/>
      <c r="H68" s="96"/>
      <c r="I68" s="118"/>
      <c r="J68" s="48"/>
      <c r="K68" s="49"/>
      <c r="L68" s="49"/>
      <c r="M68" s="50"/>
      <c r="N68" s="50"/>
      <c r="Q68" s="51"/>
      <c r="R68" s="51"/>
    </row>
    <row r="69" spans="1:18">
      <c r="A69" s="93"/>
      <c r="B69" s="93"/>
      <c r="C69" s="93"/>
      <c r="D69" s="94"/>
      <c r="E69" s="100"/>
      <c r="F69" s="94"/>
      <c r="G69" s="94"/>
      <c r="H69" s="96"/>
      <c r="I69" s="118"/>
      <c r="J69" s="48"/>
      <c r="K69" s="49"/>
      <c r="L69" s="49"/>
      <c r="M69" s="50"/>
      <c r="N69" s="50"/>
      <c r="Q69" s="51"/>
      <c r="R69" s="51"/>
    </row>
    <row r="70" spans="1:18">
      <c r="A70" s="93"/>
      <c r="B70" s="93"/>
      <c r="C70" s="93"/>
      <c r="D70" s="94"/>
      <c r="E70" s="95"/>
      <c r="F70" s="94"/>
      <c r="G70" s="94"/>
      <c r="H70" s="96"/>
      <c r="I70" s="118"/>
      <c r="J70" s="48"/>
      <c r="K70" s="49"/>
      <c r="L70" s="49"/>
      <c r="M70" s="50"/>
      <c r="N70" s="50"/>
      <c r="Q70" s="51"/>
      <c r="R70" s="51"/>
    </row>
    <row r="71" spans="1:18">
      <c r="A71" s="93"/>
      <c r="B71" s="93"/>
      <c r="C71" s="93"/>
      <c r="D71" s="94"/>
      <c r="E71" s="95"/>
      <c r="F71" s="94"/>
      <c r="G71" s="94"/>
      <c r="H71" s="96"/>
      <c r="I71" s="118"/>
      <c r="J71" s="48"/>
      <c r="K71" s="49"/>
      <c r="L71" s="49"/>
      <c r="M71" s="50"/>
      <c r="N71" s="50"/>
      <c r="Q71" s="51"/>
      <c r="R71" s="51"/>
    </row>
    <row r="72" spans="1:18">
      <c r="A72" s="93"/>
      <c r="B72" s="93"/>
      <c r="C72" s="93"/>
      <c r="D72" s="94"/>
      <c r="E72" s="95"/>
      <c r="F72" s="94"/>
      <c r="G72" s="94"/>
      <c r="H72" s="96"/>
      <c r="I72" s="118"/>
      <c r="J72" s="48"/>
      <c r="K72" s="49"/>
      <c r="L72" s="49"/>
      <c r="M72" s="120"/>
      <c r="N72" s="50"/>
      <c r="Q72" s="51"/>
      <c r="R72" s="51"/>
    </row>
    <row r="73" spans="1:18">
      <c r="A73" s="93"/>
      <c r="B73" s="93"/>
      <c r="C73" s="93"/>
      <c r="D73" s="94"/>
      <c r="E73" s="100"/>
      <c r="F73" s="94"/>
      <c r="G73" s="94"/>
      <c r="H73" s="96"/>
      <c r="I73" s="118"/>
      <c r="J73" s="48"/>
      <c r="K73" s="49"/>
      <c r="L73" s="49"/>
      <c r="M73" s="120"/>
      <c r="N73" s="50"/>
      <c r="Q73" s="51"/>
      <c r="R73" s="51"/>
    </row>
    <row r="74" spans="1:18">
      <c r="A74" s="93"/>
      <c r="B74" s="93"/>
      <c r="C74" s="93"/>
      <c r="D74" s="94"/>
      <c r="E74" s="100"/>
      <c r="F74" s="94"/>
      <c r="G74" s="94"/>
      <c r="H74" s="96"/>
      <c r="I74" s="118"/>
      <c r="J74" s="48"/>
      <c r="K74" s="49"/>
      <c r="L74" s="49"/>
      <c r="M74" s="120"/>
      <c r="N74" s="50"/>
      <c r="Q74" s="51"/>
      <c r="R74" s="51"/>
    </row>
    <row r="75" spans="1:18">
      <c r="A75" s="93"/>
      <c r="B75" s="93"/>
      <c r="C75" s="93"/>
      <c r="D75" s="94"/>
      <c r="E75" s="100"/>
      <c r="F75" s="94"/>
      <c r="G75" s="94"/>
      <c r="H75" s="96"/>
      <c r="I75" s="118"/>
      <c r="J75" s="48"/>
      <c r="K75" s="49"/>
      <c r="L75" s="49"/>
      <c r="M75" s="120"/>
      <c r="N75" s="50"/>
      <c r="Q75" s="51"/>
      <c r="R75" s="51"/>
    </row>
    <row r="76" spans="1:18">
      <c r="A76" s="93"/>
      <c r="B76" s="93"/>
      <c r="C76" s="93"/>
      <c r="D76" s="94"/>
      <c r="E76" s="95"/>
      <c r="F76" s="94"/>
      <c r="G76" s="94"/>
      <c r="H76" s="96"/>
      <c r="I76" s="118"/>
      <c r="J76" s="48"/>
      <c r="K76" s="49"/>
      <c r="L76" s="49"/>
      <c r="M76" s="120"/>
      <c r="N76" s="50"/>
      <c r="Q76" s="51"/>
      <c r="R76" s="51"/>
    </row>
    <row r="77" spans="1:18">
      <c r="A77" s="93"/>
      <c r="B77" s="93"/>
      <c r="C77" s="93"/>
      <c r="D77" s="94"/>
      <c r="E77" s="95"/>
      <c r="F77" s="94"/>
      <c r="G77" s="94"/>
      <c r="H77" s="96"/>
      <c r="I77" s="118"/>
      <c r="J77" s="48"/>
      <c r="K77" s="49"/>
      <c r="L77" s="49"/>
      <c r="M77" s="120"/>
      <c r="N77" s="50"/>
      <c r="Q77" s="51"/>
      <c r="R77" s="51"/>
    </row>
    <row r="78" spans="1:18">
      <c r="A78" s="93"/>
      <c r="B78" s="93"/>
      <c r="C78" s="93"/>
      <c r="D78" s="94"/>
      <c r="E78" s="95"/>
      <c r="F78" s="94"/>
      <c r="G78" s="94"/>
      <c r="H78" s="96"/>
      <c r="I78" s="118"/>
      <c r="J78" s="48"/>
      <c r="K78" s="49"/>
      <c r="L78" s="49"/>
      <c r="M78" s="120"/>
      <c r="N78" s="50"/>
      <c r="Q78" s="51"/>
      <c r="R78" s="51"/>
    </row>
    <row r="79" spans="1:18">
      <c r="A79" s="93"/>
      <c r="B79" s="93"/>
      <c r="C79" s="93"/>
      <c r="D79" s="94"/>
      <c r="E79" s="95"/>
      <c r="F79" s="94"/>
      <c r="G79" s="94"/>
      <c r="H79" s="96"/>
      <c r="I79" s="118"/>
      <c r="J79" s="48"/>
      <c r="K79" s="49"/>
      <c r="L79" s="49"/>
      <c r="M79" s="120"/>
      <c r="N79" s="50"/>
      <c r="Q79" s="51"/>
      <c r="R79" s="51"/>
    </row>
    <row r="80" spans="1:18">
      <c r="A80" s="93"/>
      <c r="B80" s="93"/>
      <c r="C80" s="93"/>
      <c r="D80" s="94"/>
      <c r="E80" s="95"/>
      <c r="F80" s="94"/>
      <c r="G80" s="94"/>
      <c r="H80" s="96"/>
      <c r="I80" s="118"/>
      <c r="J80" s="48"/>
      <c r="K80" s="49"/>
      <c r="L80" s="49"/>
      <c r="M80" s="120"/>
      <c r="N80" s="50"/>
      <c r="Q80" s="51"/>
      <c r="R80" s="51"/>
    </row>
    <row r="81" spans="1:18">
      <c r="A81" s="93"/>
      <c r="B81" s="93"/>
      <c r="C81" s="93"/>
      <c r="D81" s="94"/>
      <c r="E81" s="95"/>
      <c r="F81" s="94"/>
      <c r="G81" s="94"/>
      <c r="H81" s="96"/>
      <c r="I81" s="118"/>
      <c r="J81" s="48"/>
      <c r="K81" s="49"/>
      <c r="L81" s="49"/>
      <c r="M81" s="120"/>
      <c r="N81" s="50"/>
      <c r="Q81" s="51"/>
      <c r="R81" s="51"/>
    </row>
    <row r="82" spans="1:18">
      <c r="A82" s="93"/>
      <c r="B82" s="93"/>
      <c r="C82" s="93"/>
      <c r="D82" s="94"/>
      <c r="E82" s="100"/>
      <c r="F82" s="94"/>
      <c r="G82" s="94"/>
      <c r="H82" s="96"/>
      <c r="I82" s="118"/>
      <c r="J82" s="48"/>
      <c r="K82" s="49"/>
      <c r="L82" s="49"/>
      <c r="M82" s="120"/>
      <c r="N82" s="50"/>
      <c r="Q82" s="51"/>
      <c r="R82" s="51"/>
    </row>
    <row r="83" spans="1:18">
      <c r="A83" s="93"/>
      <c r="B83" s="93"/>
      <c r="C83" s="93"/>
      <c r="D83" s="94"/>
      <c r="E83" s="119"/>
      <c r="F83" s="94"/>
      <c r="G83" s="94"/>
      <c r="H83" s="96"/>
      <c r="I83" s="118"/>
      <c r="J83" s="48"/>
      <c r="K83" s="49"/>
      <c r="L83" s="49"/>
      <c r="M83" s="50"/>
      <c r="N83" s="50"/>
      <c r="Q83" s="51"/>
      <c r="R83" s="51"/>
    </row>
    <row r="84" spans="1:18">
      <c r="A84" s="93"/>
      <c r="B84" s="93"/>
      <c r="C84" s="93"/>
      <c r="D84" s="94"/>
      <c r="E84" s="100"/>
      <c r="F84" s="94"/>
      <c r="G84" s="94"/>
      <c r="H84" s="96"/>
      <c r="I84" s="118"/>
      <c r="J84" s="48"/>
      <c r="K84" s="49"/>
      <c r="L84" s="49"/>
      <c r="M84" s="50"/>
      <c r="N84" s="50"/>
      <c r="Q84" s="51"/>
      <c r="R84" s="51"/>
    </row>
    <row r="85" spans="1:18">
      <c r="A85" s="93"/>
      <c r="B85" s="93"/>
      <c r="C85" s="93"/>
      <c r="D85" s="94"/>
      <c r="E85" s="95"/>
      <c r="F85" s="94"/>
      <c r="G85" s="94"/>
      <c r="H85" s="96"/>
      <c r="I85" s="118"/>
      <c r="J85" s="48"/>
      <c r="K85" s="49"/>
      <c r="L85" s="49"/>
      <c r="M85" s="50"/>
      <c r="N85" s="50"/>
      <c r="Q85" s="51"/>
      <c r="R85" s="51"/>
    </row>
    <row r="86" spans="1:18">
      <c r="A86" s="93"/>
      <c r="B86" s="93"/>
      <c r="C86" s="93"/>
      <c r="D86" s="94"/>
      <c r="E86" s="95"/>
      <c r="F86" s="94"/>
      <c r="G86" s="94"/>
      <c r="H86" s="96"/>
      <c r="I86" s="118"/>
      <c r="J86" s="48"/>
      <c r="K86" s="49"/>
      <c r="L86" s="49"/>
      <c r="M86" s="50"/>
      <c r="N86" s="50"/>
      <c r="Q86" s="51"/>
      <c r="R86" s="51"/>
    </row>
    <row r="87" spans="1:18">
      <c r="A87" s="93"/>
      <c r="B87" s="93"/>
      <c r="C87" s="93"/>
      <c r="D87" s="94"/>
      <c r="E87" s="95"/>
      <c r="F87" s="94"/>
      <c r="G87" s="94"/>
      <c r="H87" s="96"/>
      <c r="I87" s="118"/>
      <c r="J87" s="48"/>
      <c r="K87" s="49"/>
      <c r="L87" s="49"/>
      <c r="M87" s="50"/>
      <c r="N87" s="50"/>
      <c r="Q87" s="51"/>
      <c r="R87" s="51"/>
    </row>
    <row r="88" spans="1:18">
      <c r="A88" s="93"/>
      <c r="B88" s="93"/>
      <c r="C88" s="93"/>
      <c r="D88" s="94"/>
      <c r="E88" s="95"/>
      <c r="F88" s="94"/>
      <c r="G88" s="94"/>
      <c r="H88" s="96"/>
      <c r="I88" s="118"/>
      <c r="J88" s="48"/>
      <c r="K88" s="49"/>
      <c r="L88" s="49"/>
      <c r="M88" s="50"/>
      <c r="N88" s="50"/>
      <c r="Q88" s="51"/>
      <c r="R88" s="51"/>
    </row>
    <row r="89" spans="1:18">
      <c r="A89" s="93"/>
      <c r="B89" s="93"/>
      <c r="C89" s="93"/>
      <c r="D89" s="94"/>
      <c r="E89" s="95"/>
      <c r="F89" s="94"/>
      <c r="G89" s="94"/>
      <c r="H89" s="96"/>
      <c r="I89" s="118"/>
      <c r="J89" s="48"/>
      <c r="K89" s="49"/>
      <c r="L89" s="49"/>
      <c r="M89" s="50"/>
      <c r="N89" s="50"/>
      <c r="Q89" s="51"/>
      <c r="R89" s="51"/>
    </row>
    <row r="90" spans="1:18">
      <c r="A90" s="93"/>
      <c r="B90" s="93"/>
      <c r="C90" s="93"/>
      <c r="D90" s="94"/>
      <c r="E90" s="95"/>
      <c r="F90" s="94"/>
      <c r="G90" s="94"/>
      <c r="H90" s="96"/>
      <c r="I90" s="118"/>
      <c r="J90" s="48"/>
      <c r="K90" s="49"/>
      <c r="L90" s="49"/>
      <c r="M90" s="50"/>
      <c r="N90" s="50"/>
      <c r="Q90" s="51"/>
      <c r="R90" s="51"/>
    </row>
    <row r="91" spans="1:18">
      <c r="A91" s="93"/>
      <c r="B91" s="93"/>
      <c r="C91" s="93"/>
      <c r="D91" s="94"/>
      <c r="E91" s="95"/>
      <c r="F91" s="94"/>
      <c r="G91" s="94"/>
      <c r="H91" s="96"/>
      <c r="I91" s="118"/>
      <c r="J91" s="48"/>
      <c r="K91" s="49"/>
      <c r="L91" s="49"/>
      <c r="M91" s="50"/>
      <c r="N91" s="50"/>
      <c r="Q91" s="51"/>
      <c r="R91" s="51"/>
    </row>
    <row r="92" spans="1:18">
      <c r="A92" s="93"/>
      <c r="B92" s="93"/>
      <c r="C92" s="93"/>
      <c r="D92" s="94"/>
      <c r="E92" s="95"/>
      <c r="F92" s="94"/>
      <c r="G92" s="94"/>
      <c r="H92" s="96"/>
      <c r="I92" s="118"/>
      <c r="J92" s="48"/>
      <c r="K92" s="49"/>
      <c r="L92" s="49"/>
      <c r="M92" s="50"/>
      <c r="N92" s="50"/>
      <c r="Q92" s="51"/>
      <c r="R92" s="51"/>
    </row>
    <row r="93" spans="1:18">
      <c r="A93" s="93"/>
      <c r="B93" s="93"/>
      <c r="C93" s="93"/>
      <c r="D93" s="94"/>
      <c r="E93" s="95"/>
      <c r="F93" s="94"/>
      <c r="G93" s="94"/>
      <c r="H93" s="96"/>
      <c r="I93" s="118"/>
      <c r="J93" s="48"/>
      <c r="K93" s="49"/>
      <c r="L93" s="49"/>
      <c r="M93" s="50"/>
      <c r="N93" s="50"/>
      <c r="Q93" s="51"/>
      <c r="R93" s="51"/>
    </row>
    <row r="94" spans="1:18">
      <c r="A94" s="93"/>
      <c r="B94" s="93"/>
      <c r="C94" s="93"/>
      <c r="D94" s="94"/>
      <c r="E94" s="95"/>
      <c r="F94" s="94"/>
      <c r="G94" s="94"/>
      <c r="H94" s="96"/>
      <c r="I94" s="118"/>
      <c r="J94" s="48"/>
      <c r="K94" s="49"/>
      <c r="L94" s="49"/>
      <c r="M94" s="50"/>
      <c r="N94" s="50"/>
      <c r="Q94" s="51"/>
      <c r="R94" s="51"/>
    </row>
    <row r="95" spans="1:18">
      <c r="A95" s="93"/>
      <c r="B95" s="93"/>
      <c r="C95" s="93"/>
      <c r="D95" s="94"/>
      <c r="E95" s="100"/>
      <c r="F95" s="94"/>
      <c r="G95" s="94"/>
      <c r="H95" s="96"/>
      <c r="I95" s="121"/>
      <c r="J95" s="48"/>
      <c r="K95" s="49"/>
      <c r="L95" s="49"/>
      <c r="M95" s="50"/>
      <c r="N95" s="50"/>
      <c r="Q95" s="51"/>
      <c r="R95" s="51"/>
    </row>
    <row r="96" spans="1:18">
      <c r="A96" s="93"/>
      <c r="B96" s="93"/>
      <c r="C96" s="93"/>
      <c r="D96" s="94"/>
      <c r="E96" s="100"/>
      <c r="F96" s="94"/>
      <c r="G96" s="94"/>
      <c r="H96" s="96"/>
      <c r="I96" s="121"/>
      <c r="J96" s="48"/>
      <c r="K96" s="49"/>
      <c r="L96" s="49"/>
      <c r="M96" s="50"/>
      <c r="N96" s="50"/>
      <c r="Q96" s="51"/>
      <c r="R96" s="51"/>
    </row>
    <row r="97" spans="1:18">
      <c r="A97" s="110"/>
      <c r="B97" s="110"/>
      <c r="C97" s="110"/>
      <c r="D97" s="94"/>
      <c r="E97" s="95"/>
      <c r="F97" s="94"/>
      <c r="G97" s="94"/>
      <c r="H97" s="96"/>
      <c r="I97" s="118"/>
      <c r="J97" s="48"/>
      <c r="K97" s="49"/>
      <c r="L97" s="49"/>
      <c r="M97" s="63"/>
      <c r="N97" s="50"/>
      <c r="Q97" s="51"/>
      <c r="R97" s="51"/>
    </row>
    <row r="98" spans="1:18">
      <c r="A98" s="111"/>
      <c r="B98" s="111"/>
      <c r="C98" s="111"/>
      <c r="D98" s="112"/>
      <c r="E98" s="113"/>
      <c r="F98" s="114"/>
      <c r="G98" s="114"/>
      <c r="H98" s="115"/>
      <c r="I98" s="116"/>
      <c r="J98" s="62"/>
      <c r="K98" s="49"/>
      <c r="L98" s="91"/>
      <c r="M98" s="50"/>
      <c r="N98" s="50"/>
      <c r="Q98" s="51"/>
      <c r="R98" s="51"/>
    </row>
    <row r="99" spans="1:18">
      <c r="A99" s="93"/>
      <c r="B99" s="93"/>
      <c r="C99" s="93"/>
      <c r="D99" s="94"/>
      <c r="E99" s="95"/>
      <c r="F99" s="94"/>
      <c r="G99" s="94"/>
      <c r="H99" s="96"/>
      <c r="I99" s="118"/>
      <c r="J99" s="48"/>
      <c r="K99" s="49"/>
      <c r="L99" s="49"/>
      <c r="M99" s="50"/>
      <c r="N99" s="50"/>
      <c r="Q99" s="51"/>
      <c r="R99" s="51"/>
    </row>
    <row r="100" spans="1:18">
      <c r="A100" s="93"/>
      <c r="B100" s="93"/>
      <c r="C100" s="93"/>
      <c r="D100" s="94"/>
      <c r="E100" s="95"/>
      <c r="F100" s="94"/>
      <c r="G100" s="94"/>
      <c r="H100" s="96"/>
      <c r="I100" s="118"/>
      <c r="J100" s="48"/>
      <c r="K100" s="49"/>
      <c r="L100" s="49"/>
      <c r="M100" s="50"/>
      <c r="N100" s="50"/>
      <c r="Q100" s="51"/>
      <c r="R100" s="51"/>
    </row>
    <row r="101" spans="1:18">
      <c r="A101" s="93"/>
      <c r="B101" s="93"/>
      <c r="C101" s="93"/>
      <c r="D101" s="94"/>
      <c r="E101" s="95"/>
      <c r="F101" s="94"/>
      <c r="G101" s="94"/>
      <c r="H101" s="96"/>
      <c r="I101" s="118"/>
      <c r="J101" s="48"/>
      <c r="K101" s="49"/>
      <c r="L101" s="49"/>
      <c r="M101" s="50"/>
      <c r="N101" s="50"/>
      <c r="Q101" s="51"/>
      <c r="R101" s="51"/>
    </row>
    <row r="102" spans="1:18">
      <c r="A102" s="93"/>
      <c r="B102" s="93"/>
      <c r="C102" s="93"/>
      <c r="D102" s="94"/>
      <c r="E102" s="95"/>
      <c r="F102" s="94"/>
      <c r="G102" s="94"/>
      <c r="H102" s="96"/>
      <c r="I102" s="118"/>
      <c r="J102" s="48"/>
      <c r="K102" s="49"/>
      <c r="L102" s="49"/>
      <c r="M102" s="50"/>
      <c r="N102" s="50"/>
      <c r="Q102" s="51"/>
      <c r="R102" s="51"/>
    </row>
    <row r="103" spans="1:18">
      <c r="A103" s="93"/>
      <c r="B103" s="93"/>
      <c r="C103" s="93"/>
      <c r="D103" s="94"/>
      <c r="E103" s="95"/>
      <c r="F103" s="94"/>
      <c r="G103" s="94"/>
      <c r="H103" s="96"/>
      <c r="I103" s="118"/>
      <c r="J103" s="48"/>
      <c r="K103" s="49"/>
      <c r="L103" s="49"/>
      <c r="M103" s="50"/>
      <c r="N103" s="50"/>
      <c r="Q103" s="51"/>
      <c r="R103" s="51"/>
    </row>
    <row r="104" spans="1:18">
      <c r="A104" s="93"/>
      <c r="B104" s="93"/>
      <c r="C104" s="93"/>
      <c r="D104" s="94"/>
      <c r="E104" s="95"/>
      <c r="F104" s="94"/>
      <c r="G104" s="94"/>
      <c r="H104" s="96"/>
      <c r="I104" s="118"/>
      <c r="J104" s="48"/>
      <c r="K104" s="49"/>
      <c r="L104" s="49"/>
      <c r="M104" s="50"/>
      <c r="N104" s="50"/>
      <c r="Q104" s="51"/>
      <c r="R104" s="51"/>
    </row>
    <row r="105" spans="1:18">
      <c r="A105" s="93"/>
      <c r="B105" s="93"/>
      <c r="C105" s="93"/>
      <c r="D105" s="94"/>
      <c r="E105" s="95"/>
      <c r="F105" s="94"/>
      <c r="G105" s="94"/>
      <c r="H105" s="96"/>
      <c r="I105" s="118"/>
      <c r="J105" s="48"/>
      <c r="K105" s="49"/>
      <c r="L105" s="49"/>
      <c r="M105" s="50"/>
      <c r="N105" s="50"/>
      <c r="Q105" s="51"/>
      <c r="R105" s="51"/>
    </row>
    <row r="106" spans="1:18">
      <c r="A106" s="93"/>
      <c r="B106" s="93"/>
      <c r="C106" s="93"/>
      <c r="D106" s="94"/>
      <c r="E106" s="95"/>
      <c r="F106" s="94"/>
      <c r="G106" s="94"/>
      <c r="H106" s="96"/>
      <c r="I106" s="118"/>
      <c r="J106" s="48"/>
      <c r="K106" s="49"/>
      <c r="L106" s="49"/>
      <c r="M106" s="50"/>
      <c r="N106" s="50"/>
      <c r="Q106" s="51"/>
      <c r="R106" s="51"/>
    </row>
    <row r="107" spans="1:18">
      <c r="A107" s="93"/>
      <c r="B107" s="93"/>
      <c r="C107" s="93"/>
      <c r="D107" s="94"/>
      <c r="E107" s="95"/>
      <c r="F107" s="94"/>
      <c r="G107" s="94"/>
      <c r="H107" s="96"/>
      <c r="I107" s="118"/>
      <c r="J107" s="48"/>
      <c r="K107" s="49"/>
      <c r="L107" s="49"/>
      <c r="M107" s="50"/>
      <c r="N107" s="50"/>
      <c r="Q107" s="51"/>
      <c r="R107" s="51"/>
    </row>
    <row r="108" spans="1:18">
      <c r="A108" s="93"/>
      <c r="B108" s="93"/>
      <c r="C108" s="93"/>
      <c r="D108" s="94"/>
      <c r="E108" s="95"/>
      <c r="F108" s="94"/>
      <c r="G108" s="94"/>
      <c r="H108" s="96"/>
      <c r="I108" s="118"/>
      <c r="J108" s="48"/>
      <c r="K108" s="49"/>
      <c r="L108" s="49"/>
      <c r="M108" s="50"/>
      <c r="N108" s="50"/>
      <c r="Q108" s="51"/>
      <c r="R108" s="51"/>
    </row>
    <row r="109" spans="1:18">
      <c r="A109" s="93"/>
      <c r="B109" s="93"/>
      <c r="C109" s="93"/>
      <c r="D109" s="94"/>
      <c r="E109" s="95"/>
      <c r="F109" s="94"/>
      <c r="G109" s="94"/>
      <c r="H109" s="96"/>
      <c r="I109" s="118"/>
      <c r="J109" s="48"/>
      <c r="K109" s="49"/>
      <c r="L109" s="49"/>
      <c r="M109" s="50"/>
      <c r="N109" s="50"/>
      <c r="Q109" s="51"/>
      <c r="R109" s="51"/>
    </row>
    <row r="110" spans="1:18">
      <c r="A110" s="93"/>
      <c r="B110" s="93"/>
      <c r="C110" s="93"/>
      <c r="D110" s="94"/>
      <c r="E110" s="95"/>
      <c r="F110" s="94"/>
      <c r="G110" s="94"/>
      <c r="H110" s="96"/>
      <c r="I110" s="118"/>
      <c r="J110" s="48"/>
      <c r="K110" s="49"/>
      <c r="L110" s="49"/>
      <c r="M110" s="50"/>
      <c r="N110" s="50"/>
      <c r="Q110" s="51"/>
      <c r="R110" s="51"/>
    </row>
    <row r="111" spans="1:18">
      <c r="A111" s="93"/>
      <c r="B111" s="93"/>
      <c r="C111" s="93"/>
      <c r="D111" s="94"/>
      <c r="E111" s="95"/>
      <c r="F111" s="94"/>
      <c r="G111" s="94"/>
      <c r="H111" s="96"/>
      <c r="I111" s="118"/>
      <c r="J111" s="48"/>
      <c r="K111" s="49"/>
      <c r="L111" s="49"/>
      <c r="M111" s="50"/>
      <c r="N111" s="50"/>
      <c r="Q111" s="51"/>
      <c r="R111" s="51"/>
    </row>
    <row r="112" spans="1:18">
      <c r="A112" s="93"/>
      <c r="B112" s="93"/>
      <c r="C112" s="93"/>
      <c r="D112" s="94"/>
      <c r="E112" s="95"/>
      <c r="F112" s="94"/>
      <c r="G112" s="94"/>
      <c r="H112" s="96"/>
      <c r="I112" s="118"/>
      <c r="J112" s="48"/>
      <c r="K112" s="49"/>
      <c r="L112" s="49"/>
      <c r="M112" s="50"/>
      <c r="N112" s="50"/>
      <c r="Q112" s="51"/>
      <c r="R112" s="51"/>
    </row>
    <row r="113" spans="1:18">
      <c r="A113" s="93"/>
      <c r="B113" s="93"/>
      <c r="C113" s="93"/>
      <c r="D113" s="94"/>
      <c r="E113" s="95"/>
      <c r="F113" s="94"/>
      <c r="G113" s="94"/>
      <c r="H113" s="96"/>
      <c r="I113" s="118"/>
      <c r="J113" s="48"/>
      <c r="K113" s="49"/>
      <c r="L113" s="49"/>
      <c r="M113" s="50"/>
      <c r="N113" s="50"/>
      <c r="Q113" s="51"/>
      <c r="R113" s="51"/>
    </row>
    <row r="114" spans="1:18">
      <c r="A114" s="93"/>
      <c r="B114" s="93"/>
      <c r="C114" s="93"/>
      <c r="D114" s="94"/>
      <c r="E114" s="95"/>
      <c r="F114" s="94"/>
      <c r="G114" s="94"/>
      <c r="H114" s="96"/>
      <c r="I114" s="118"/>
      <c r="J114" s="48"/>
      <c r="K114" s="49"/>
      <c r="L114" s="49"/>
      <c r="M114" s="50"/>
      <c r="N114" s="50"/>
      <c r="Q114" s="51"/>
      <c r="R114" s="51"/>
    </row>
    <row r="115" spans="1:18">
      <c r="A115" s="93"/>
      <c r="B115" s="93"/>
      <c r="C115" s="93"/>
      <c r="D115" s="94"/>
      <c r="E115" s="95"/>
      <c r="F115" s="94"/>
      <c r="G115" s="94"/>
      <c r="H115" s="96"/>
      <c r="I115" s="118"/>
      <c r="J115" s="48"/>
      <c r="K115" s="49"/>
      <c r="L115" s="49"/>
      <c r="M115" s="50"/>
      <c r="N115" s="50"/>
      <c r="Q115" s="51"/>
      <c r="R115" s="51"/>
    </row>
    <row r="116" spans="1:18">
      <c r="A116" s="93"/>
      <c r="B116" s="93"/>
      <c r="C116" s="93"/>
      <c r="D116" s="94"/>
      <c r="E116" s="95"/>
      <c r="F116" s="94"/>
      <c r="G116" s="94"/>
      <c r="H116" s="96"/>
      <c r="I116" s="118"/>
      <c r="J116" s="48"/>
      <c r="K116" s="49"/>
      <c r="L116" s="49"/>
      <c r="M116" s="50"/>
      <c r="N116" s="50"/>
      <c r="Q116" s="51"/>
      <c r="R116" s="51"/>
    </row>
    <row r="117" spans="1:18">
      <c r="A117" s="93"/>
      <c r="B117" s="93"/>
      <c r="C117" s="93"/>
      <c r="D117" s="94"/>
      <c r="E117" s="95"/>
      <c r="F117" s="94"/>
      <c r="G117" s="94"/>
      <c r="H117" s="96"/>
      <c r="I117" s="118"/>
      <c r="J117" s="48"/>
      <c r="K117" s="49"/>
      <c r="L117" s="49"/>
      <c r="M117" s="50"/>
      <c r="N117" s="50"/>
      <c r="Q117" s="51"/>
      <c r="R117" s="51"/>
    </row>
    <row r="118" spans="1:18">
      <c r="A118" s="93"/>
      <c r="B118" s="93"/>
      <c r="C118" s="93"/>
      <c r="D118" s="94"/>
      <c r="E118" s="95"/>
      <c r="F118" s="94"/>
      <c r="G118" s="94"/>
      <c r="H118" s="96"/>
      <c r="I118" s="118"/>
      <c r="J118" s="48"/>
      <c r="K118" s="49"/>
      <c r="L118" s="49"/>
      <c r="M118" s="50"/>
      <c r="N118" s="50"/>
      <c r="Q118" s="51"/>
      <c r="R118" s="51"/>
    </row>
    <row r="119" spans="1:18">
      <c r="A119" s="93"/>
      <c r="B119" s="93"/>
      <c r="C119" s="93"/>
      <c r="D119" s="94"/>
      <c r="E119" s="95"/>
      <c r="F119" s="94"/>
      <c r="G119" s="94"/>
      <c r="H119" s="96"/>
      <c r="I119" s="118"/>
      <c r="J119" s="48"/>
      <c r="K119" s="49"/>
      <c r="L119" s="49"/>
      <c r="M119" s="50"/>
      <c r="N119" s="50"/>
      <c r="Q119" s="51"/>
      <c r="R119" s="51"/>
    </row>
    <row r="120" spans="1:18">
      <c r="A120" s="93"/>
      <c r="B120" s="93"/>
      <c r="C120" s="93"/>
      <c r="D120" s="94"/>
      <c r="E120" s="95"/>
      <c r="F120" s="94"/>
      <c r="G120" s="94"/>
      <c r="H120" s="96"/>
      <c r="I120" s="118"/>
      <c r="J120" s="48"/>
      <c r="K120" s="49"/>
      <c r="L120" s="49"/>
      <c r="M120" s="50"/>
      <c r="N120" s="50"/>
      <c r="Q120" s="51"/>
      <c r="R120" s="51"/>
    </row>
    <row r="121" spans="1:18">
      <c r="A121" s="93"/>
      <c r="B121" s="93"/>
      <c r="C121" s="93"/>
      <c r="D121" s="94"/>
      <c r="E121" s="95"/>
      <c r="F121" s="94"/>
      <c r="G121" s="94"/>
      <c r="H121" s="96"/>
      <c r="I121" s="118"/>
      <c r="J121" s="48"/>
      <c r="K121" s="49"/>
      <c r="L121" s="49"/>
      <c r="M121" s="50"/>
      <c r="N121" s="50"/>
      <c r="Q121" s="51"/>
      <c r="R121" s="51"/>
    </row>
    <row r="122" spans="1:18">
      <c r="A122" s="93"/>
      <c r="B122" s="93"/>
      <c r="C122" s="93"/>
      <c r="D122" s="94"/>
      <c r="E122" s="95"/>
      <c r="F122" s="94"/>
      <c r="G122" s="94"/>
      <c r="H122" s="96"/>
      <c r="I122" s="118"/>
      <c r="J122" s="48"/>
      <c r="K122" s="49"/>
      <c r="L122" s="49"/>
      <c r="M122" s="50"/>
      <c r="N122" s="50"/>
      <c r="Q122" s="51"/>
      <c r="R122" s="51"/>
    </row>
    <row r="123" spans="1:18">
      <c r="A123" s="110"/>
      <c r="B123" s="110"/>
      <c r="C123" s="110"/>
      <c r="D123" s="94"/>
      <c r="E123" s="95"/>
      <c r="F123" s="94"/>
      <c r="G123" s="94"/>
      <c r="H123" s="96"/>
      <c r="I123" s="118"/>
      <c r="J123" s="48"/>
      <c r="K123" s="49"/>
      <c r="L123" s="49"/>
      <c r="M123" s="63"/>
      <c r="N123" s="50"/>
      <c r="Q123" s="51"/>
      <c r="R123" s="51"/>
    </row>
    <row r="124" spans="1:18">
      <c r="A124" s="111"/>
      <c r="B124" s="111"/>
      <c r="C124" s="111"/>
      <c r="D124" s="112"/>
      <c r="E124" s="113"/>
      <c r="F124" s="114"/>
      <c r="G124" s="114"/>
      <c r="H124" s="115"/>
      <c r="I124" s="116"/>
      <c r="J124" s="62"/>
      <c r="K124" s="49"/>
      <c r="L124" s="91"/>
      <c r="M124" s="50"/>
      <c r="N124" s="50"/>
      <c r="Q124" s="51"/>
      <c r="R124" s="51"/>
    </row>
    <row r="125" spans="1:18">
      <c r="A125" s="93"/>
      <c r="B125" s="93"/>
      <c r="C125" s="93"/>
      <c r="D125" s="94"/>
      <c r="E125" s="95"/>
      <c r="F125" s="94"/>
      <c r="G125" s="94"/>
      <c r="H125" s="96"/>
      <c r="I125" s="118"/>
      <c r="J125" s="48"/>
      <c r="K125" s="49"/>
      <c r="L125" s="49"/>
      <c r="M125" s="50"/>
      <c r="N125" s="50"/>
      <c r="Q125" s="51"/>
      <c r="R125" s="51"/>
    </row>
    <row r="126" spans="1:18">
      <c r="A126" s="93"/>
      <c r="B126" s="93"/>
      <c r="C126" s="93"/>
      <c r="D126" s="94"/>
      <c r="E126" s="95"/>
      <c r="F126" s="94"/>
      <c r="G126" s="94"/>
      <c r="H126" s="96"/>
      <c r="I126" s="118"/>
      <c r="J126" s="48"/>
      <c r="K126" s="49"/>
      <c r="L126" s="49"/>
      <c r="M126" s="50"/>
      <c r="N126" s="50"/>
      <c r="Q126" s="51"/>
      <c r="R126" s="51"/>
    </row>
    <row r="127" spans="1:18">
      <c r="A127" s="93"/>
      <c r="B127" s="93"/>
      <c r="C127" s="93"/>
      <c r="D127" s="94"/>
      <c r="E127" s="95"/>
      <c r="F127" s="94"/>
      <c r="G127" s="94"/>
      <c r="H127" s="96"/>
      <c r="I127" s="118"/>
      <c r="J127" s="48"/>
      <c r="K127" s="49"/>
      <c r="L127" s="49"/>
      <c r="M127" s="50"/>
      <c r="N127" s="50"/>
      <c r="Q127" s="51"/>
      <c r="R127" s="51"/>
    </row>
    <row r="128" spans="1:18">
      <c r="A128" s="93"/>
      <c r="B128" s="93"/>
      <c r="C128" s="93"/>
      <c r="D128" s="94"/>
      <c r="E128" s="95"/>
      <c r="F128" s="94"/>
      <c r="G128" s="94"/>
      <c r="H128" s="96"/>
      <c r="I128" s="118"/>
      <c r="J128" s="48"/>
      <c r="K128" s="49"/>
      <c r="L128" s="49"/>
      <c r="M128" s="50"/>
      <c r="N128" s="50"/>
      <c r="Q128" s="51"/>
      <c r="R128" s="51"/>
    </row>
    <row r="129" spans="1:18">
      <c r="A129" s="93"/>
      <c r="B129" s="93"/>
      <c r="C129" s="93"/>
      <c r="D129" s="94"/>
      <c r="E129" s="95"/>
      <c r="F129" s="94"/>
      <c r="G129" s="94"/>
      <c r="H129" s="96"/>
      <c r="I129" s="118"/>
      <c r="J129" s="48"/>
      <c r="K129" s="49"/>
      <c r="L129" s="49"/>
      <c r="M129" s="50"/>
      <c r="N129" s="50"/>
      <c r="Q129" s="51"/>
      <c r="R129" s="51"/>
    </row>
    <row r="130" spans="1:18">
      <c r="A130" s="93"/>
      <c r="B130" s="93"/>
      <c r="C130" s="93"/>
      <c r="D130" s="94"/>
      <c r="E130" s="95"/>
      <c r="F130" s="94"/>
      <c r="G130" s="94"/>
      <c r="H130" s="96"/>
      <c r="I130" s="118"/>
      <c r="J130" s="48"/>
      <c r="K130" s="49"/>
      <c r="L130" s="49"/>
      <c r="M130" s="50"/>
      <c r="N130" s="50"/>
      <c r="Q130" s="51"/>
      <c r="R130" s="51"/>
    </row>
    <row r="131" spans="1:18">
      <c r="A131" s="93"/>
      <c r="B131" s="93"/>
      <c r="C131" s="93"/>
      <c r="D131" s="94"/>
      <c r="E131" s="95"/>
      <c r="F131" s="94"/>
      <c r="G131" s="94"/>
      <c r="H131" s="96"/>
      <c r="I131" s="118"/>
      <c r="J131" s="48"/>
      <c r="K131" s="49"/>
      <c r="L131" s="49"/>
      <c r="M131" s="50"/>
      <c r="N131" s="50"/>
      <c r="Q131" s="51"/>
      <c r="R131" s="51"/>
    </row>
    <row r="132" spans="1:18">
      <c r="A132" s="93"/>
      <c r="B132" s="93"/>
      <c r="C132" s="93"/>
      <c r="D132" s="94"/>
      <c r="E132" s="95"/>
      <c r="F132" s="94"/>
      <c r="G132" s="94"/>
      <c r="H132" s="96"/>
      <c r="I132" s="118"/>
      <c r="J132" s="48"/>
      <c r="K132" s="49"/>
      <c r="L132" s="49"/>
      <c r="M132" s="50"/>
      <c r="N132" s="50"/>
      <c r="Q132" s="51"/>
      <c r="R132" s="51"/>
    </row>
    <row r="133" spans="1:18">
      <c r="A133" s="122"/>
      <c r="B133" s="122"/>
      <c r="C133" s="122"/>
      <c r="D133" s="94"/>
      <c r="E133" s="95"/>
      <c r="F133" s="94"/>
      <c r="G133" s="94"/>
      <c r="H133" s="96"/>
      <c r="I133" s="118"/>
      <c r="J133" s="48"/>
      <c r="K133" s="49"/>
      <c r="L133" s="49"/>
      <c r="M133" s="63"/>
      <c r="N133" s="50"/>
      <c r="Q133" s="51"/>
      <c r="R133" s="51"/>
    </row>
    <row r="134" spans="1:18">
      <c r="A134" s="111"/>
      <c r="B134" s="111"/>
      <c r="C134" s="111"/>
      <c r="D134" s="112"/>
      <c r="E134" s="113"/>
      <c r="F134" s="114"/>
      <c r="G134" s="114"/>
      <c r="H134" s="115"/>
      <c r="I134" s="116"/>
      <c r="J134" s="62"/>
      <c r="K134" s="49"/>
      <c r="L134" s="91"/>
      <c r="M134" s="50"/>
      <c r="N134" s="50"/>
      <c r="Q134" s="51"/>
      <c r="R134" s="51"/>
    </row>
    <row r="135" spans="1:18">
      <c r="A135" s="93"/>
      <c r="B135" s="93"/>
      <c r="C135" s="93"/>
      <c r="D135" s="94"/>
      <c r="E135" s="95"/>
      <c r="F135" s="94"/>
      <c r="G135" s="94"/>
      <c r="H135" s="96"/>
      <c r="I135" s="118"/>
      <c r="J135" s="48"/>
      <c r="K135" s="49"/>
      <c r="L135" s="49"/>
      <c r="M135" s="50"/>
      <c r="N135" s="50"/>
      <c r="Q135" s="51"/>
      <c r="R135" s="51"/>
    </row>
    <row r="136" spans="1:18">
      <c r="A136" s="93"/>
      <c r="B136" s="93"/>
      <c r="C136" s="93"/>
      <c r="D136" s="94"/>
      <c r="E136" s="95"/>
      <c r="F136" s="94"/>
      <c r="G136" s="94"/>
      <c r="H136" s="96"/>
      <c r="I136" s="118"/>
      <c r="J136" s="48"/>
      <c r="K136" s="49"/>
      <c r="L136" s="49"/>
      <c r="M136" s="50"/>
      <c r="N136" s="50"/>
      <c r="Q136" s="51"/>
      <c r="R136" s="51"/>
    </row>
    <row r="137" spans="1:18">
      <c r="A137" s="93"/>
      <c r="B137" s="93"/>
      <c r="C137" s="93"/>
      <c r="D137" s="94"/>
      <c r="E137" s="95"/>
      <c r="F137" s="94"/>
      <c r="G137" s="94"/>
      <c r="H137" s="96"/>
      <c r="I137" s="118"/>
      <c r="J137" s="48"/>
      <c r="K137" s="49"/>
      <c r="L137" s="49"/>
      <c r="M137" s="50"/>
      <c r="N137" s="50"/>
      <c r="Q137" s="51"/>
      <c r="R137" s="51"/>
    </row>
    <row r="138" spans="1:18">
      <c r="A138" s="93"/>
      <c r="B138" s="93"/>
      <c r="C138" s="93"/>
      <c r="D138" s="94"/>
      <c r="E138" s="95"/>
      <c r="F138" s="94"/>
      <c r="G138" s="94"/>
      <c r="H138" s="96"/>
      <c r="I138" s="118"/>
      <c r="J138" s="48"/>
      <c r="K138" s="49"/>
      <c r="L138" s="49"/>
      <c r="M138" s="50"/>
      <c r="N138" s="50"/>
      <c r="Q138" s="51"/>
      <c r="R138" s="51"/>
    </row>
    <row r="139" spans="1:18">
      <c r="A139" s="93"/>
      <c r="B139" s="93"/>
      <c r="C139" s="93"/>
      <c r="D139" s="94"/>
      <c r="E139" s="95"/>
      <c r="F139" s="94"/>
      <c r="G139" s="94"/>
      <c r="H139" s="96"/>
      <c r="I139" s="118"/>
      <c r="J139" s="48"/>
      <c r="K139" s="49"/>
      <c r="L139" s="49"/>
      <c r="M139" s="50"/>
      <c r="N139" s="50"/>
      <c r="Q139" s="51"/>
      <c r="R139" s="51"/>
    </row>
    <row r="140" spans="1:18">
      <c r="A140" s="110"/>
      <c r="B140" s="110"/>
      <c r="C140" s="110"/>
      <c r="D140" s="94"/>
      <c r="E140" s="95"/>
      <c r="F140" s="94"/>
      <c r="G140" s="94"/>
      <c r="H140" s="96"/>
      <c r="I140" s="118"/>
      <c r="J140" s="48"/>
      <c r="K140" s="49"/>
      <c r="L140" s="49"/>
      <c r="M140" s="63"/>
      <c r="N140" s="50"/>
      <c r="Q140" s="51"/>
      <c r="R140" s="51"/>
    </row>
    <row r="141" spans="1:18">
      <c r="A141" s="111"/>
      <c r="B141" s="111"/>
      <c r="C141" s="111"/>
      <c r="D141" s="112"/>
      <c r="E141" s="113"/>
      <c r="F141" s="114"/>
      <c r="G141" s="114"/>
      <c r="H141" s="115"/>
      <c r="I141" s="116"/>
      <c r="J141" s="62"/>
      <c r="K141" s="49"/>
      <c r="L141" s="91"/>
      <c r="M141" s="50"/>
      <c r="N141" s="50"/>
      <c r="Q141" s="51"/>
      <c r="R141" s="51"/>
    </row>
    <row r="142" spans="1:18">
      <c r="A142" s="93"/>
      <c r="B142" s="93"/>
      <c r="C142" s="93"/>
      <c r="D142" s="94"/>
      <c r="E142" s="95"/>
      <c r="F142" s="94"/>
      <c r="G142" s="94"/>
      <c r="H142" s="96"/>
      <c r="I142" s="118"/>
      <c r="J142" s="48"/>
      <c r="K142" s="49"/>
      <c r="L142" s="49"/>
      <c r="M142" s="50"/>
      <c r="N142" s="50"/>
      <c r="Q142" s="51"/>
      <c r="R142" s="51"/>
    </row>
    <row r="143" spans="1:18">
      <c r="A143" s="93"/>
      <c r="B143" s="93"/>
      <c r="C143" s="93"/>
      <c r="D143" s="94"/>
      <c r="E143" s="100"/>
      <c r="F143" s="94"/>
      <c r="G143" s="94"/>
      <c r="H143" s="96"/>
      <c r="I143" s="118"/>
      <c r="J143" s="48"/>
      <c r="K143" s="49"/>
      <c r="L143" s="49"/>
      <c r="M143" s="50"/>
      <c r="N143" s="50"/>
      <c r="Q143" s="51"/>
      <c r="R143" s="51"/>
    </row>
    <row r="144" spans="1:18">
      <c r="A144" s="93"/>
      <c r="B144" s="93"/>
      <c r="C144" s="93"/>
      <c r="D144" s="94"/>
      <c r="E144" s="100"/>
      <c r="F144" s="94"/>
      <c r="G144" s="94"/>
      <c r="H144" s="96"/>
      <c r="I144" s="118"/>
      <c r="J144" s="48"/>
      <c r="K144" s="49"/>
      <c r="L144" s="49"/>
      <c r="M144" s="50"/>
      <c r="N144" s="50"/>
      <c r="Q144" s="51"/>
      <c r="R144" s="51"/>
    </row>
    <row r="145" spans="1:18">
      <c r="A145" s="93"/>
      <c r="B145" s="93"/>
      <c r="C145" s="93"/>
      <c r="D145" s="94"/>
      <c r="E145" s="95"/>
      <c r="F145" s="94"/>
      <c r="G145" s="94"/>
      <c r="H145" s="96"/>
      <c r="I145" s="118"/>
      <c r="J145" s="48"/>
      <c r="K145" s="49"/>
      <c r="L145" s="49"/>
      <c r="M145" s="50"/>
      <c r="N145" s="50"/>
      <c r="Q145" s="51"/>
      <c r="R145" s="51"/>
    </row>
    <row r="146" spans="1:18">
      <c r="A146" s="93"/>
      <c r="B146" s="93"/>
      <c r="C146" s="93"/>
      <c r="D146" s="94"/>
      <c r="E146" s="95"/>
      <c r="F146" s="94"/>
      <c r="G146" s="94"/>
      <c r="H146" s="96"/>
      <c r="I146" s="118"/>
      <c r="J146" s="48"/>
      <c r="K146" s="49"/>
      <c r="L146" s="49"/>
      <c r="M146" s="50"/>
      <c r="N146" s="50"/>
      <c r="Q146" s="51"/>
      <c r="R146" s="51"/>
    </row>
    <row r="147" spans="1:18">
      <c r="A147" s="110"/>
      <c r="B147" s="110"/>
      <c r="C147" s="110"/>
      <c r="D147" s="94"/>
      <c r="E147" s="95"/>
      <c r="F147" s="94"/>
      <c r="G147" s="94"/>
      <c r="H147" s="96"/>
      <c r="I147" s="118"/>
      <c r="J147" s="48"/>
      <c r="K147" s="49"/>
      <c r="L147" s="49"/>
      <c r="M147" s="63"/>
      <c r="N147" s="50"/>
      <c r="Q147" s="51"/>
      <c r="R147" s="51"/>
    </row>
    <row r="148" spans="1:18">
      <c r="A148" s="111"/>
      <c r="B148" s="111"/>
      <c r="C148" s="111"/>
      <c r="D148" s="112"/>
      <c r="E148" s="113"/>
      <c r="F148" s="114"/>
      <c r="G148" s="114"/>
      <c r="H148" s="115"/>
      <c r="I148" s="116"/>
      <c r="J148" s="62"/>
      <c r="K148" s="49"/>
      <c r="L148" s="91"/>
      <c r="M148" s="50"/>
      <c r="N148" s="50"/>
      <c r="Q148" s="51"/>
      <c r="R148" s="51"/>
    </row>
    <row r="149" spans="1:18" s="126" customFormat="1">
      <c r="A149" s="123"/>
      <c r="B149" s="123"/>
      <c r="C149" s="123"/>
      <c r="D149" s="114"/>
      <c r="E149" s="113"/>
      <c r="F149" s="124"/>
      <c r="G149" s="124"/>
      <c r="H149" s="125"/>
      <c r="I149" s="121"/>
      <c r="J149" s="48"/>
      <c r="K149" s="49"/>
      <c r="L149" s="49"/>
      <c r="M149" s="50"/>
      <c r="N149" s="50"/>
      <c r="O149" s="11"/>
      <c r="Q149" s="127"/>
      <c r="R149" s="127"/>
    </row>
    <row r="150" spans="1:18" s="126" customFormat="1">
      <c r="A150" s="123"/>
      <c r="B150" s="123"/>
      <c r="C150" s="123"/>
      <c r="D150" s="114"/>
      <c r="E150" s="113"/>
      <c r="F150" s="114"/>
      <c r="G150" s="114"/>
      <c r="H150" s="115"/>
      <c r="I150" s="118"/>
      <c r="J150" s="48"/>
      <c r="K150" s="49"/>
      <c r="L150" s="49"/>
      <c r="M150" s="50"/>
      <c r="N150" s="50"/>
      <c r="O150" s="11"/>
      <c r="Q150" s="127"/>
      <c r="R150" s="127"/>
    </row>
    <row r="151" spans="1:18" s="126" customFormat="1">
      <c r="A151" s="123"/>
      <c r="B151" s="123"/>
      <c r="C151" s="123"/>
      <c r="D151" s="114"/>
      <c r="E151" s="113"/>
      <c r="F151" s="114"/>
      <c r="G151" s="114"/>
      <c r="H151" s="115"/>
      <c r="I151" s="118"/>
      <c r="J151" s="48"/>
      <c r="K151" s="49"/>
      <c r="L151" s="49"/>
      <c r="M151" s="50"/>
      <c r="N151" s="50"/>
      <c r="O151" s="11"/>
      <c r="Q151" s="127"/>
      <c r="R151" s="127"/>
    </row>
    <row r="152" spans="1:18">
      <c r="A152" s="93"/>
      <c r="B152" s="93"/>
      <c r="C152" s="93"/>
      <c r="D152" s="94"/>
      <c r="E152" s="95"/>
      <c r="F152" s="94"/>
      <c r="G152" s="94"/>
      <c r="H152" s="96"/>
      <c r="I152" s="118"/>
      <c r="J152" s="48"/>
      <c r="K152" s="49"/>
      <c r="L152" s="49"/>
      <c r="M152" s="50"/>
      <c r="N152" s="50"/>
      <c r="Q152" s="51"/>
      <c r="R152" s="51"/>
    </row>
    <row r="153" spans="1:18">
      <c r="A153" s="93"/>
      <c r="B153" s="93"/>
      <c r="C153" s="93"/>
      <c r="D153" s="94"/>
      <c r="E153" s="95"/>
      <c r="F153" s="94"/>
      <c r="G153" s="94"/>
      <c r="H153" s="96"/>
      <c r="I153" s="118"/>
      <c r="J153" s="48"/>
      <c r="K153" s="49"/>
      <c r="L153" s="49"/>
      <c r="M153" s="50"/>
      <c r="N153" s="50"/>
      <c r="Q153" s="51"/>
      <c r="R153" s="51"/>
    </row>
    <row r="154" spans="1:18">
      <c r="A154" s="93"/>
      <c r="B154" s="93"/>
      <c r="C154" s="93"/>
      <c r="D154" s="94"/>
      <c r="E154" s="95"/>
      <c r="F154" s="94"/>
      <c r="G154" s="94"/>
      <c r="H154" s="96"/>
      <c r="I154" s="118"/>
      <c r="J154" s="48"/>
      <c r="K154" s="49"/>
      <c r="L154" s="49"/>
      <c r="M154" s="50"/>
      <c r="N154" s="50"/>
      <c r="Q154" s="51"/>
      <c r="R154" s="51"/>
    </row>
    <row r="155" spans="1:18" s="126" customFormat="1">
      <c r="A155" s="123"/>
      <c r="B155" s="123"/>
      <c r="C155" s="123"/>
      <c r="D155" s="114"/>
      <c r="E155" s="113"/>
      <c r="F155" s="114"/>
      <c r="G155" s="114"/>
      <c r="H155" s="115"/>
      <c r="I155" s="118"/>
      <c r="J155" s="48"/>
      <c r="K155" s="49"/>
      <c r="L155" s="49"/>
      <c r="M155" s="50"/>
      <c r="N155" s="50"/>
      <c r="O155" s="11"/>
      <c r="Q155" s="127"/>
      <c r="R155" s="127"/>
    </row>
    <row r="156" spans="1:18">
      <c r="A156" s="93"/>
      <c r="B156" s="93"/>
      <c r="C156" s="93"/>
      <c r="D156" s="94"/>
      <c r="E156" s="95"/>
      <c r="F156" s="94"/>
      <c r="G156" s="94"/>
      <c r="H156" s="96"/>
      <c r="I156" s="118"/>
      <c r="J156" s="48"/>
      <c r="K156" s="49"/>
      <c r="L156" s="49"/>
      <c r="M156" s="50"/>
      <c r="N156" s="50"/>
      <c r="Q156" s="51"/>
      <c r="R156" s="51"/>
    </row>
    <row r="157" spans="1:18">
      <c r="A157" s="93"/>
      <c r="B157" s="93"/>
      <c r="C157" s="93"/>
      <c r="D157" s="94"/>
      <c r="E157" s="95"/>
      <c r="F157" s="94"/>
      <c r="G157" s="94"/>
      <c r="H157" s="96"/>
      <c r="I157" s="118"/>
      <c r="J157" s="48"/>
      <c r="K157" s="49"/>
      <c r="L157" s="49"/>
      <c r="M157" s="50"/>
      <c r="N157" s="50"/>
      <c r="Q157" s="51"/>
      <c r="R157" s="51"/>
    </row>
    <row r="158" spans="1:18" s="126" customFormat="1">
      <c r="A158" s="123"/>
      <c r="B158" s="123"/>
      <c r="C158" s="123"/>
      <c r="D158" s="114"/>
      <c r="E158" s="113"/>
      <c r="F158" s="114"/>
      <c r="G158" s="114"/>
      <c r="H158" s="115"/>
      <c r="I158" s="118"/>
      <c r="J158" s="48"/>
      <c r="K158" s="49"/>
      <c r="L158" s="49"/>
      <c r="M158" s="50"/>
      <c r="N158" s="50"/>
      <c r="O158" s="11"/>
      <c r="Q158" s="127"/>
      <c r="R158" s="127"/>
    </row>
    <row r="159" spans="1:18">
      <c r="A159" s="93"/>
      <c r="B159" s="93"/>
      <c r="C159" s="93"/>
      <c r="D159" s="94"/>
      <c r="E159" s="95"/>
      <c r="F159" s="94"/>
      <c r="G159" s="94"/>
      <c r="H159" s="96"/>
      <c r="I159" s="118"/>
      <c r="J159" s="48"/>
      <c r="K159" s="49"/>
      <c r="L159" s="49"/>
      <c r="M159" s="50"/>
      <c r="N159" s="50"/>
      <c r="Q159" s="51"/>
      <c r="R159" s="51"/>
    </row>
    <row r="160" spans="1:18">
      <c r="A160" s="93"/>
      <c r="B160" s="93"/>
      <c r="C160" s="93"/>
      <c r="D160" s="94"/>
      <c r="E160" s="95"/>
      <c r="F160" s="94"/>
      <c r="G160" s="94"/>
      <c r="H160" s="96"/>
      <c r="I160" s="118"/>
      <c r="J160" s="48"/>
      <c r="K160" s="49"/>
      <c r="L160" s="49"/>
      <c r="M160" s="50"/>
      <c r="N160" s="50"/>
      <c r="Q160" s="51"/>
      <c r="R160" s="51"/>
    </row>
    <row r="161" spans="1:18">
      <c r="A161" s="93"/>
      <c r="B161" s="93"/>
      <c r="C161" s="93"/>
      <c r="D161" s="94"/>
      <c r="E161" s="95"/>
      <c r="F161" s="94"/>
      <c r="G161" s="94"/>
      <c r="H161" s="96"/>
      <c r="I161" s="118"/>
      <c r="J161" s="48"/>
      <c r="K161" s="49"/>
      <c r="L161" s="49"/>
      <c r="M161" s="50"/>
      <c r="N161" s="50"/>
      <c r="Q161" s="51"/>
      <c r="R161" s="51"/>
    </row>
    <row r="162" spans="1:18" s="126" customFormat="1">
      <c r="A162" s="123"/>
      <c r="B162" s="123"/>
      <c r="C162" s="123"/>
      <c r="D162" s="114"/>
      <c r="E162" s="113"/>
      <c r="F162" s="114"/>
      <c r="G162" s="114"/>
      <c r="H162" s="115"/>
      <c r="I162" s="118"/>
      <c r="J162" s="48"/>
      <c r="K162" s="49"/>
      <c r="L162" s="49"/>
      <c r="M162" s="50"/>
      <c r="N162" s="50"/>
      <c r="O162" s="11"/>
      <c r="Q162" s="127"/>
      <c r="R162" s="127"/>
    </row>
    <row r="163" spans="1:18">
      <c r="A163" s="94"/>
      <c r="B163" s="94"/>
      <c r="C163" s="94"/>
      <c r="D163" s="94"/>
      <c r="E163" s="95"/>
      <c r="F163" s="94"/>
      <c r="G163" s="94"/>
      <c r="H163" s="96"/>
      <c r="I163" s="118"/>
      <c r="J163" s="48"/>
      <c r="K163" s="49"/>
      <c r="L163" s="49"/>
      <c r="M163" s="50"/>
      <c r="N163" s="50"/>
      <c r="Q163" s="51"/>
      <c r="R163" s="51"/>
    </row>
    <row r="164" spans="1:18">
      <c r="A164" s="94"/>
      <c r="B164" s="94"/>
      <c r="C164" s="94"/>
      <c r="D164" s="94"/>
      <c r="E164" s="95"/>
      <c r="F164" s="94"/>
      <c r="G164" s="94"/>
      <c r="H164" s="96"/>
      <c r="I164" s="118"/>
      <c r="J164" s="48"/>
      <c r="K164" s="49"/>
      <c r="L164" s="49"/>
      <c r="M164" s="50"/>
      <c r="N164" s="50"/>
      <c r="Q164" s="51"/>
      <c r="R164" s="51"/>
    </row>
    <row r="165" spans="1:18">
      <c r="A165" s="94"/>
      <c r="B165" s="94"/>
      <c r="C165" s="94"/>
      <c r="D165" s="94"/>
      <c r="E165" s="95"/>
      <c r="F165" s="94"/>
      <c r="G165" s="94"/>
      <c r="H165" s="96"/>
      <c r="I165" s="118"/>
      <c r="J165" s="48"/>
      <c r="K165" s="49"/>
      <c r="L165" s="49"/>
      <c r="M165" s="50"/>
      <c r="N165" s="50"/>
      <c r="Q165" s="51"/>
      <c r="R165" s="51"/>
    </row>
    <row r="166" spans="1:18">
      <c r="A166" s="94"/>
      <c r="B166" s="94"/>
      <c r="C166" s="94"/>
      <c r="D166" s="94"/>
      <c r="E166" s="95"/>
      <c r="F166" s="94"/>
      <c r="G166" s="94"/>
      <c r="H166" s="96"/>
      <c r="I166" s="118"/>
      <c r="J166" s="48"/>
      <c r="K166" s="49"/>
      <c r="L166" s="49"/>
      <c r="M166" s="50"/>
      <c r="N166" s="50"/>
      <c r="Q166" s="51"/>
      <c r="R166" s="51"/>
    </row>
    <row r="167" spans="1:18">
      <c r="A167" s="94"/>
      <c r="B167" s="94"/>
      <c r="C167" s="94"/>
      <c r="D167" s="94"/>
      <c r="E167" s="95"/>
      <c r="F167" s="94"/>
      <c r="G167" s="94"/>
      <c r="H167" s="96"/>
      <c r="I167" s="118"/>
      <c r="J167" s="48"/>
      <c r="K167" s="49"/>
      <c r="L167" s="49"/>
      <c r="M167" s="50"/>
      <c r="N167" s="50"/>
      <c r="Q167" s="51"/>
      <c r="R167" s="51"/>
    </row>
    <row r="168" spans="1:18">
      <c r="A168" s="94"/>
      <c r="B168" s="94"/>
      <c r="C168" s="94"/>
      <c r="D168" s="94"/>
      <c r="E168" s="95"/>
      <c r="F168" s="94"/>
      <c r="G168" s="94"/>
      <c r="H168" s="96"/>
      <c r="I168" s="118"/>
      <c r="J168" s="48"/>
      <c r="K168" s="49"/>
      <c r="L168" s="49"/>
      <c r="M168" s="50"/>
      <c r="N168" s="50"/>
      <c r="Q168" s="51"/>
      <c r="R168" s="51"/>
    </row>
    <row r="169" spans="1:18" s="126" customFormat="1">
      <c r="A169" s="114"/>
      <c r="B169" s="114"/>
      <c r="C169" s="114"/>
      <c r="D169" s="114"/>
      <c r="E169" s="113"/>
      <c r="F169" s="114"/>
      <c r="G169" s="114"/>
      <c r="H169" s="115"/>
      <c r="I169" s="118"/>
      <c r="J169" s="48"/>
      <c r="K169" s="49"/>
      <c r="L169" s="49"/>
      <c r="M169" s="50"/>
      <c r="N169" s="50"/>
      <c r="O169" s="11"/>
      <c r="Q169" s="127"/>
      <c r="R169" s="127"/>
    </row>
    <row r="170" spans="1:18">
      <c r="A170" s="94"/>
      <c r="B170" s="94"/>
      <c r="C170" s="94"/>
      <c r="D170" s="94"/>
      <c r="E170" s="95"/>
      <c r="F170" s="94"/>
      <c r="G170" s="94"/>
      <c r="H170" s="96"/>
      <c r="I170" s="118"/>
      <c r="J170" s="48"/>
      <c r="K170" s="49"/>
      <c r="L170" s="49"/>
      <c r="M170" s="50"/>
      <c r="N170" s="50"/>
      <c r="Q170" s="51"/>
      <c r="R170" s="51"/>
    </row>
    <row r="171" spans="1:18">
      <c r="A171" s="94"/>
      <c r="B171" s="94"/>
      <c r="C171" s="94"/>
      <c r="D171" s="94"/>
      <c r="E171" s="95"/>
      <c r="F171" s="94"/>
      <c r="G171" s="94"/>
      <c r="H171" s="96"/>
      <c r="I171" s="118"/>
      <c r="J171" s="48"/>
      <c r="K171" s="49"/>
      <c r="L171" s="49"/>
      <c r="M171" s="50"/>
      <c r="N171" s="50"/>
      <c r="Q171" s="51"/>
      <c r="R171" s="51"/>
    </row>
    <row r="172" spans="1:18">
      <c r="A172" s="94"/>
      <c r="B172" s="94"/>
      <c r="C172" s="94"/>
      <c r="D172" s="94"/>
      <c r="E172" s="95"/>
      <c r="F172" s="94"/>
      <c r="G172" s="94"/>
      <c r="H172" s="96"/>
      <c r="I172" s="118"/>
      <c r="J172" s="48"/>
      <c r="K172" s="49"/>
      <c r="L172" s="49"/>
      <c r="M172" s="50"/>
      <c r="N172" s="50"/>
      <c r="Q172" s="51"/>
      <c r="R172" s="51"/>
    </row>
    <row r="173" spans="1:18">
      <c r="A173" s="94"/>
      <c r="B173" s="94"/>
      <c r="C173" s="94"/>
      <c r="D173" s="94"/>
      <c r="E173" s="95"/>
      <c r="F173" s="94"/>
      <c r="G173" s="94"/>
      <c r="H173" s="96"/>
      <c r="I173" s="118"/>
      <c r="J173" s="48"/>
      <c r="K173" s="49"/>
      <c r="L173" s="49"/>
      <c r="M173" s="50"/>
      <c r="N173" s="50"/>
      <c r="Q173" s="51"/>
      <c r="R173" s="51"/>
    </row>
    <row r="174" spans="1:18">
      <c r="A174" s="94"/>
      <c r="B174" s="94"/>
      <c r="C174" s="94"/>
      <c r="D174" s="94"/>
      <c r="E174" s="95"/>
      <c r="F174" s="94"/>
      <c r="G174" s="94"/>
      <c r="H174" s="96"/>
      <c r="I174" s="118"/>
      <c r="J174" s="48"/>
      <c r="K174" s="49"/>
      <c r="L174" s="49"/>
      <c r="M174" s="50"/>
      <c r="N174" s="50"/>
      <c r="Q174" s="51"/>
      <c r="R174" s="51"/>
    </row>
    <row r="175" spans="1:18" s="126" customFormat="1">
      <c r="A175" s="114"/>
      <c r="B175" s="114"/>
      <c r="C175" s="114"/>
      <c r="D175" s="114"/>
      <c r="E175" s="113"/>
      <c r="F175" s="114"/>
      <c r="G175" s="114"/>
      <c r="H175" s="115"/>
      <c r="I175" s="118"/>
      <c r="J175" s="48"/>
      <c r="K175" s="49"/>
      <c r="L175" s="49"/>
      <c r="M175" s="50"/>
      <c r="N175" s="50"/>
      <c r="O175" s="11"/>
      <c r="Q175" s="127"/>
      <c r="R175" s="127"/>
    </row>
    <row r="176" spans="1:18">
      <c r="A176" s="94"/>
      <c r="B176" s="94"/>
      <c r="C176" s="94"/>
      <c r="D176" s="94"/>
      <c r="E176" s="95"/>
      <c r="F176" s="94"/>
      <c r="G176" s="94"/>
      <c r="H176" s="96"/>
      <c r="I176" s="118"/>
      <c r="J176" s="48"/>
      <c r="K176" s="49"/>
      <c r="L176" s="49"/>
      <c r="M176" s="50"/>
      <c r="N176" s="50"/>
      <c r="Q176" s="51"/>
      <c r="R176" s="51"/>
    </row>
    <row r="177" spans="1:18">
      <c r="A177" s="94"/>
      <c r="B177" s="94"/>
      <c r="C177" s="94"/>
      <c r="D177" s="94"/>
      <c r="E177" s="95"/>
      <c r="F177" s="94"/>
      <c r="G177" s="94"/>
      <c r="H177" s="96"/>
      <c r="I177" s="118"/>
      <c r="J177" s="48"/>
      <c r="K177" s="49"/>
      <c r="L177" s="49"/>
      <c r="M177" s="50"/>
      <c r="N177" s="50"/>
      <c r="Q177" s="51"/>
      <c r="R177" s="51"/>
    </row>
    <row r="178" spans="1:18">
      <c r="A178" s="94"/>
      <c r="B178" s="94"/>
      <c r="C178" s="94"/>
      <c r="D178" s="94"/>
      <c r="E178" s="95"/>
      <c r="F178" s="94"/>
      <c r="G178" s="94"/>
      <c r="H178" s="96"/>
      <c r="I178" s="118"/>
      <c r="J178" s="48"/>
      <c r="K178" s="49"/>
      <c r="L178" s="49"/>
      <c r="M178" s="50"/>
      <c r="N178" s="50"/>
      <c r="Q178" s="51"/>
      <c r="R178" s="51"/>
    </row>
    <row r="179" spans="1:18">
      <c r="A179" s="94"/>
      <c r="B179" s="94"/>
      <c r="C179" s="94"/>
      <c r="D179" s="94"/>
      <c r="E179" s="95"/>
      <c r="F179" s="94"/>
      <c r="G179" s="94"/>
      <c r="H179" s="96"/>
      <c r="I179" s="118"/>
      <c r="J179" s="48"/>
      <c r="K179" s="49"/>
      <c r="L179" s="49"/>
      <c r="M179" s="50"/>
      <c r="N179" s="50"/>
      <c r="Q179" s="51"/>
      <c r="R179" s="51"/>
    </row>
    <row r="180" spans="1:18" s="130" customFormat="1">
      <c r="A180" s="128"/>
      <c r="B180" s="128"/>
      <c r="C180" s="128"/>
      <c r="D180" s="128"/>
      <c r="E180" s="129"/>
      <c r="F180" s="128"/>
      <c r="G180" s="128"/>
      <c r="H180" s="117"/>
      <c r="I180" s="118"/>
      <c r="J180" s="48"/>
      <c r="K180" s="49"/>
      <c r="L180" s="49"/>
      <c r="M180" s="50"/>
      <c r="N180" s="50"/>
      <c r="O180" s="11"/>
      <c r="Q180" s="131"/>
      <c r="R180" s="131"/>
    </row>
    <row r="181" spans="1:18">
      <c r="A181" s="94"/>
      <c r="B181" s="94"/>
      <c r="C181" s="94"/>
      <c r="D181" s="94"/>
      <c r="E181" s="95"/>
      <c r="F181" s="94"/>
      <c r="G181" s="94"/>
      <c r="H181" s="96"/>
      <c r="I181" s="118"/>
      <c r="J181" s="48"/>
      <c r="K181" s="49"/>
      <c r="L181" s="49"/>
      <c r="M181" s="50"/>
      <c r="N181" s="50"/>
      <c r="Q181" s="51"/>
      <c r="R181" s="51"/>
    </row>
    <row r="182" spans="1:18">
      <c r="A182" s="94"/>
      <c r="B182" s="94"/>
      <c r="C182" s="94"/>
      <c r="D182" s="94"/>
      <c r="E182" s="95"/>
      <c r="F182" s="94"/>
      <c r="G182" s="94"/>
      <c r="H182" s="96"/>
      <c r="I182" s="118"/>
      <c r="J182" s="48"/>
      <c r="K182" s="49"/>
      <c r="L182" s="49"/>
      <c r="M182" s="50"/>
      <c r="N182" s="50"/>
      <c r="Q182" s="51"/>
      <c r="R182" s="51"/>
    </row>
    <row r="183" spans="1:18">
      <c r="A183" s="94"/>
      <c r="B183" s="94"/>
      <c r="C183" s="94"/>
      <c r="D183" s="94"/>
      <c r="E183" s="95"/>
      <c r="F183" s="94"/>
      <c r="G183" s="94"/>
      <c r="H183" s="96"/>
      <c r="I183" s="118"/>
      <c r="J183" s="48"/>
      <c r="K183" s="49"/>
      <c r="L183" s="49"/>
      <c r="M183" s="50"/>
      <c r="N183" s="50"/>
      <c r="Q183" s="51"/>
      <c r="R183" s="51"/>
    </row>
    <row r="184" spans="1:18">
      <c r="A184" s="94"/>
      <c r="B184" s="94"/>
      <c r="C184" s="94"/>
      <c r="D184" s="94"/>
      <c r="E184" s="95"/>
      <c r="F184" s="94"/>
      <c r="G184" s="94"/>
      <c r="H184" s="96"/>
      <c r="I184" s="118"/>
      <c r="J184" s="48"/>
      <c r="K184" s="49"/>
      <c r="L184" s="49"/>
      <c r="M184" s="50"/>
      <c r="N184" s="50"/>
      <c r="Q184" s="51"/>
      <c r="R184" s="51"/>
    </row>
    <row r="185" spans="1:18">
      <c r="A185" s="94"/>
      <c r="B185" s="94"/>
      <c r="C185" s="94"/>
      <c r="D185" s="94"/>
      <c r="E185" s="95"/>
      <c r="F185" s="94"/>
      <c r="G185" s="94"/>
      <c r="H185" s="96"/>
      <c r="I185" s="118"/>
      <c r="J185" s="48"/>
      <c r="K185" s="49"/>
      <c r="L185" s="49"/>
      <c r="M185" s="50"/>
      <c r="N185" s="50"/>
      <c r="Q185" s="51"/>
      <c r="R185" s="51"/>
    </row>
    <row r="186" spans="1:18" s="126" customFormat="1">
      <c r="A186" s="114"/>
      <c r="B186" s="114"/>
      <c r="C186" s="114"/>
      <c r="D186" s="114"/>
      <c r="E186" s="113"/>
      <c r="F186" s="114"/>
      <c r="G186" s="114"/>
      <c r="H186" s="115"/>
      <c r="I186" s="118"/>
      <c r="J186" s="48"/>
      <c r="K186" s="49"/>
      <c r="L186" s="49"/>
      <c r="M186" s="50"/>
      <c r="N186" s="50"/>
      <c r="O186" s="11"/>
      <c r="Q186" s="127"/>
      <c r="R186" s="127"/>
    </row>
    <row r="187" spans="1:18">
      <c r="A187" s="94"/>
      <c r="B187" s="94"/>
      <c r="C187" s="94"/>
      <c r="D187" s="94"/>
      <c r="E187" s="95"/>
      <c r="F187" s="94"/>
      <c r="G187" s="94"/>
      <c r="H187" s="96"/>
      <c r="I187" s="118"/>
      <c r="J187" s="48"/>
      <c r="K187" s="49"/>
      <c r="L187" s="49"/>
      <c r="M187" s="50"/>
      <c r="N187" s="50"/>
      <c r="Q187" s="51"/>
      <c r="R187" s="51"/>
    </row>
    <row r="188" spans="1:18">
      <c r="A188" s="94"/>
      <c r="B188" s="94"/>
      <c r="C188" s="94"/>
      <c r="D188" s="94"/>
      <c r="E188" s="95"/>
      <c r="F188" s="94"/>
      <c r="G188" s="94"/>
      <c r="H188" s="96"/>
      <c r="I188" s="118"/>
      <c r="J188" s="48"/>
      <c r="K188" s="49"/>
      <c r="L188" s="49"/>
      <c r="M188" s="50"/>
      <c r="N188" s="50"/>
      <c r="Q188" s="51"/>
      <c r="R188" s="51"/>
    </row>
    <row r="189" spans="1:18">
      <c r="A189" s="94"/>
      <c r="B189" s="94"/>
      <c r="C189" s="94"/>
      <c r="D189" s="94"/>
      <c r="E189" s="95"/>
      <c r="F189" s="94"/>
      <c r="G189" s="94"/>
      <c r="H189" s="96"/>
      <c r="I189" s="118"/>
      <c r="J189" s="48"/>
      <c r="K189" s="49"/>
      <c r="L189" s="49"/>
      <c r="M189" s="50"/>
      <c r="N189" s="50"/>
      <c r="Q189" s="51"/>
      <c r="R189" s="51"/>
    </row>
    <row r="190" spans="1:18">
      <c r="A190" s="94"/>
      <c r="B190" s="94"/>
      <c r="C190" s="94"/>
      <c r="D190" s="94"/>
      <c r="E190" s="95"/>
      <c r="F190" s="94"/>
      <c r="G190" s="94"/>
      <c r="H190" s="96"/>
      <c r="I190" s="118"/>
      <c r="J190" s="48"/>
      <c r="K190" s="49"/>
      <c r="L190" s="49"/>
      <c r="M190" s="50"/>
      <c r="N190" s="50"/>
      <c r="Q190" s="51"/>
      <c r="R190" s="51"/>
    </row>
    <row r="191" spans="1:18">
      <c r="A191" s="94"/>
      <c r="B191" s="94"/>
      <c r="C191" s="94"/>
      <c r="D191" s="94"/>
      <c r="E191" s="95"/>
      <c r="F191" s="94"/>
      <c r="G191" s="94"/>
      <c r="H191" s="96"/>
      <c r="I191" s="118"/>
      <c r="J191" s="48"/>
      <c r="K191" s="49"/>
      <c r="L191" s="49"/>
      <c r="M191" s="50"/>
      <c r="N191" s="50"/>
      <c r="Q191" s="51"/>
      <c r="R191" s="51"/>
    </row>
    <row r="192" spans="1:18">
      <c r="A192" s="94"/>
      <c r="B192" s="94"/>
      <c r="C192" s="94"/>
      <c r="D192" s="94"/>
      <c r="E192" s="95"/>
      <c r="F192" s="94"/>
      <c r="G192" s="94"/>
      <c r="H192" s="96"/>
      <c r="I192" s="118"/>
      <c r="J192" s="48"/>
      <c r="K192" s="49"/>
      <c r="L192" s="49"/>
      <c r="M192" s="50"/>
      <c r="N192" s="50"/>
      <c r="Q192" s="51"/>
      <c r="R192" s="51"/>
    </row>
    <row r="193" spans="1:18" s="130" customFormat="1">
      <c r="A193" s="128"/>
      <c r="B193" s="128"/>
      <c r="C193" s="128"/>
      <c r="D193" s="128"/>
      <c r="E193" s="129"/>
      <c r="F193" s="128"/>
      <c r="G193" s="128"/>
      <c r="H193" s="117"/>
      <c r="I193" s="118"/>
      <c r="J193" s="48"/>
      <c r="K193" s="49"/>
      <c r="L193" s="49"/>
      <c r="M193" s="50"/>
      <c r="N193" s="50"/>
      <c r="O193" s="11"/>
      <c r="Q193" s="131"/>
      <c r="R193" s="131"/>
    </row>
    <row r="194" spans="1:18">
      <c r="A194" s="94"/>
      <c r="B194" s="94"/>
      <c r="C194" s="94"/>
      <c r="D194" s="94"/>
      <c r="E194" s="95"/>
      <c r="F194" s="94"/>
      <c r="G194" s="94"/>
      <c r="H194" s="96"/>
      <c r="I194" s="118"/>
      <c r="J194" s="48"/>
      <c r="K194" s="49"/>
      <c r="L194" s="49"/>
      <c r="M194" s="50"/>
      <c r="N194" s="50"/>
      <c r="Q194" s="51"/>
      <c r="R194" s="51"/>
    </row>
    <row r="195" spans="1:18">
      <c r="A195" s="94"/>
      <c r="B195" s="94"/>
      <c r="C195" s="94"/>
      <c r="D195" s="94"/>
      <c r="E195" s="95"/>
      <c r="F195" s="94"/>
      <c r="G195" s="94"/>
      <c r="H195" s="96"/>
      <c r="I195" s="118"/>
      <c r="J195" s="48"/>
      <c r="K195" s="49"/>
      <c r="L195" s="49"/>
      <c r="M195" s="50"/>
      <c r="N195" s="50"/>
      <c r="Q195" s="51"/>
      <c r="R195" s="51"/>
    </row>
    <row r="196" spans="1:18">
      <c r="A196" s="94"/>
      <c r="B196" s="94"/>
      <c r="C196" s="94"/>
      <c r="D196" s="94"/>
      <c r="E196" s="95"/>
      <c r="F196" s="94"/>
      <c r="G196" s="94"/>
      <c r="H196" s="96"/>
      <c r="I196" s="118"/>
      <c r="J196" s="48"/>
      <c r="K196" s="49"/>
      <c r="L196" s="49"/>
      <c r="M196" s="50"/>
      <c r="N196" s="50"/>
      <c r="Q196" s="51"/>
      <c r="R196" s="51"/>
    </row>
    <row r="197" spans="1:18">
      <c r="A197" s="94"/>
      <c r="B197" s="94"/>
      <c r="C197" s="94"/>
      <c r="D197" s="94"/>
      <c r="E197" s="95"/>
      <c r="F197" s="94"/>
      <c r="G197" s="94"/>
      <c r="H197" s="96"/>
      <c r="I197" s="118"/>
      <c r="J197" s="48"/>
      <c r="K197" s="49"/>
      <c r="L197" s="49"/>
      <c r="M197" s="50"/>
      <c r="N197" s="50"/>
      <c r="Q197" s="51"/>
      <c r="R197" s="51"/>
    </row>
    <row r="198" spans="1:18">
      <c r="A198" s="94"/>
      <c r="B198" s="94"/>
      <c r="C198" s="94"/>
      <c r="D198" s="94"/>
      <c r="E198" s="95"/>
      <c r="F198" s="94"/>
      <c r="G198" s="94"/>
      <c r="H198" s="96"/>
      <c r="I198" s="118"/>
      <c r="J198" s="48"/>
      <c r="K198" s="49"/>
      <c r="L198" s="49"/>
      <c r="M198" s="50"/>
      <c r="N198" s="50"/>
      <c r="Q198" s="51"/>
      <c r="R198" s="51"/>
    </row>
    <row r="199" spans="1:18">
      <c r="A199" s="94"/>
      <c r="B199" s="94"/>
      <c r="C199" s="94"/>
      <c r="D199" s="94"/>
      <c r="E199" s="95"/>
      <c r="F199" s="94"/>
      <c r="G199" s="94"/>
      <c r="H199" s="96"/>
      <c r="I199" s="118"/>
      <c r="J199" s="48"/>
      <c r="K199" s="49"/>
      <c r="L199" s="49"/>
      <c r="M199" s="50"/>
      <c r="N199" s="50"/>
      <c r="Q199" s="51"/>
      <c r="R199" s="51"/>
    </row>
    <row r="200" spans="1:18">
      <c r="A200" s="94"/>
      <c r="B200" s="94"/>
      <c r="C200" s="94"/>
      <c r="D200" s="94"/>
      <c r="E200" s="95"/>
      <c r="F200" s="94"/>
      <c r="G200" s="94"/>
      <c r="H200" s="96"/>
      <c r="I200" s="118"/>
      <c r="J200" s="48"/>
      <c r="K200" s="49"/>
      <c r="L200" s="49"/>
      <c r="M200" s="50"/>
      <c r="N200" s="50"/>
      <c r="Q200" s="51"/>
      <c r="R200" s="51"/>
    </row>
    <row r="201" spans="1:18" s="126" customFormat="1">
      <c r="A201" s="114"/>
      <c r="B201" s="114"/>
      <c r="C201" s="114"/>
      <c r="D201" s="114"/>
      <c r="E201" s="113"/>
      <c r="F201" s="114"/>
      <c r="G201" s="114"/>
      <c r="H201" s="115"/>
      <c r="I201" s="118"/>
      <c r="J201" s="48"/>
      <c r="K201" s="49"/>
      <c r="L201" s="49"/>
      <c r="M201" s="50"/>
      <c r="N201" s="50"/>
      <c r="O201" s="11"/>
      <c r="Q201" s="127"/>
      <c r="R201" s="127"/>
    </row>
    <row r="202" spans="1:18">
      <c r="A202" s="94"/>
      <c r="B202" s="94"/>
      <c r="C202" s="94"/>
      <c r="D202" s="94"/>
      <c r="E202" s="95"/>
      <c r="F202" s="94"/>
      <c r="G202" s="94"/>
      <c r="H202" s="96"/>
      <c r="I202" s="118"/>
      <c r="J202" s="48"/>
      <c r="K202" s="49"/>
      <c r="L202" s="49"/>
      <c r="M202" s="50"/>
      <c r="N202" s="50"/>
      <c r="Q202" s="51"/>
      <c r="R202" s="51"/>
    </row>
    <row r="203" spans="1:18">
      <c r="A203" s="94"/>
      <c r="B203" s="94"/>
      <c r="C203" s="94"/>
      <c r="D203" s="94"/>
      <c r="E203" s="95"/>
      <c r="F203" s="94"/>
      <c r="G203" s="94"/>
      <c r="H203" s="96"/>
      <c r="I203" s="118"/>
      <c r="J203" s="48"/>
      <c r="K203" s="49"/>
      <c r="L203" s="49"/>
      <c r="M203" s="50"/>
      <c r="N203" s="50"/>
      <c r="Q203" s="51"/>
      <c r="R203" s="51"/>
    </row>
    <row r="204" spans="1:18">
      <c r="A204" s="94"/>
      <c r="B204" s="94"/>
      <c r="C204" s="94"/>
      <c r="D204" s="94"/>
      <c r="E204" s="95"/>
      <c r="F204" s="94"/>
      <c r="G204" s="94"/>
      <c r="H204" s="96"/>
      <c r="I204" s="118"/>
      <c r="J204" s="48"/>
      <c r="K204" s="49"/>
      <c r="L204" s="49"/>
      <c r="M204" s="50"/>
      <c r="N204" s="50"/>
      <c r="Q204" s="51"/>
      <c r="R204" s="51"/>
    </row>
    <row r="205" spans="1:18" s="126" customFormat="1">
      <c r="A205" s="114"/>
      <c r="B205" s="114"/>
      <c r="C205" s="114"/>
      <c r="D205" s="114"/>
      <c r="E205" s="113"/>
      <c r="F205" s="114"/>
      <c r="G205" s="114"/>
      <c r="H205" s="115"/>
      <c r="I205" s="118"/>
      <c r="J205" s="48"/>
      <c r="K205" s="49"/>
      <c r="L205" s="49"/>
      <c r="M205" s="50"/>
      <c r="N205" s="50"/>
      <c r="O205" s="11"/>
      <c r="Q205" s="127"/>
      <c r="R205" s="127"/>
    </row>
    <row r="206" spans="1:18">
      <c r="A206" s="94"/>
      <c r="B206" s="94"/>
      <c r="C206" s="94"/>
      <c r="D206" s="94"/>
      <c r="E206" s="95"/>
      <c r="F206" s="94"/>
      <c r="G206" s="94"/>
      <c r="H206" s="96"/>
      <c r="I206" s="118"/>
      <c r="J206" s="48"/>
      <c r="K206" s="49"/>
      <c r="L206" s="49"/>
      <c r="M206" s="50"/>
      <c r="N206" s="50"/>
      <c r="Q206" s="51"/>
      <c r="R206" s="51"/>
    </row>
    <row r="207" spans="1:18">
      <c r="A207" s="94"/>
      <c r="B207" s="94"/>
      <c r="C207" s="94"/>
      <c r="D207" s="94"/>
      <c r="E207" s="95"/>
      <c r="F207" s="94"/>
      <c r="G207" s="94"/>
      <c r="H207" s="96"/>
      <c r="I207" s="118"/>
      <c r="J207" s="48"/>
      <c r="K207" s="49"/>
      <c r="L207" s="49"/>
      <c r="M207" s="50"/>
      <c r="N207" s="50"/>
      <c r="Q207" s="51"/>
      <c r="R207" s="51"/>
    </row>
    <row r="208" spans="1:18">
      <c r="A208" s="94"/>
      <c r="B208" s="94"/>
      <c r="C208" s="94"/>
      <c r="D208" s="94"/>
      <c r="E208" s="95"/>
      <c r="F208" s="94"/>
      <c r="G208" s="94"/>
      <c r="H208" s="96"/>
      <c r="I208" s="118"/>
      <c r="J208" s="48"/>
      <c r="K208" s="49"/>
      <c r="L208" s="49"/>
      <c r="M208" s="50"/>
      <c r="N208" s="50"/>
      <c r="Q208" s="51"/>
      <c r="R208" s="51"/>
    </row>
    <row r="209" spans="1:18">
      <c r="A209" s="94"/>
      <c r="B209" s="94"/>
      <c r="C209" s="94"/>
      <c r="D209" s="94"/>
      <c r="E209" s="95"/>
      <c r="F209" s="94"/>
      <c r="G209" s="94"/>
      <c r="H209" s="96"/>
      <c r="I209" s="118"/>
      <c r="J209" s="48"/>
      <c r="K209" s="49"/>
      <c r="L209" s="49"/>
      <c r="M209" s="50"/>
      <c r="N209" s="50"/>
      <c r="Q209" s="51"/>
      <c r="R209" s="51"/>
    </row>
    <row r="210" spans="1:18">
      <c r="A210" s="94"/>
      <c r="B210" s="94"/>
      <c r="C210" s="94"/>
      <c r="D210" s="94"/>
      <c r="E210" s="95"/>
      <c r="F210" s="94"/>
      <c r="G210" s="94"/>
      <c r="H210" s="96"/>
      <c r="I210" s="118"/>
      <c r="J210" s="48"/>
      <c r="K210" s="49"/>
      <c r="L210" s="49"/>
      <c r="M210" s="50"/>
      <c r="N210" s="50"/>
      <c r="Q210" s="51"/>
      <c r="R210" s="51"/>
    </row>
    <row r="211" spans="1:18">
      <c r="A211" s="94"/>
      <c r="B211" s="94"/>
      <c r="C211" s="94"/>
      <c r="D211" s="94"/>
      <c r="E211" s="95"/>
      <c r="F211" s="94"/>
      <c r="G211" s="94"/>
      <c r="H211" s="96"/>
      <c r="I211" s="118"/>
      <c r="J211" s="48"/>
      <c r="K211" s="49"/>
      <c r="L211" s="49"/>
      <c r="M211" s="50"/>
      <c r="N211" s="50"/>
      <c r="Q211" s="51"/>
      <c r="R211" s="51"/>
    </row>
    <row r="212" spans="1:18">
      <c r="A212" s="94"/>
      <c r="B212" s="94"/>
      <c r="C212" s="94"/>
      <c r="D212" s="94"/>
      <c r="E212" s="95"/>
      <c r="F212" s="94"/>
      <c r="G212" s="94"/>
      <c r="H212" s="96"/>
      <c r="I212" s="118"/>
      <c r="J212" s="48"/>
      <c r="K212" s="49"/>
      <c r="L212" s="49"/>
      <c r="M212" s="50"/>
      <c r="N212" s="50"/>
      <c r="Q212" s="51"/>
      <c r="R212" s="51"/>
    </row>
    <row r="213" spans="1:18">
      <c r="A213" s="94"/>
      <c r="B213" s="94"/>
      <c r="C213" s="94"/>
      <c r="D213" s="94"/>
      <c r="E213" s="95"/>
      <c r="F213" s="94"/>
      <c r="G213" s="94"/>
      <c r="H213" s="96"/>
      <c r="I213" s="118"/>
      <c r="J213" s="48"/>
      <c r="K213" s="49"/>
      <c r="L213" s="49"/>
      <c r="M213" s="50"/>
      <c r="N213" s="50"/>
      <c r="Q213" s="51"/>
      <c r="R213" s="51"/>
    </row>
    <row r="214" spans="1:18">
      <c r="A214" s="94"/>
      <c r="B214" s="94"/>
      <c r="C214" s="94"/>
      <c r="D214" s="94"/>
      <c r="E214" s="95"/>
      <c r="F214" s="94"/>
      <c r="G214" s="94"/>
      <c r="H214" s="96"/>
      <c r="I214" s="118"/>
      <c r="J214" s="48"/>
      <c r="K214" s="49"/>
      <c r="L214" s="49"/>
      <c r="M214" s="50"/>
      <c r="N214" s="50"/>
      <c r="Q214" s="51"/>
      <c r="R214" s="51"/>
    </row>
    <row r="215" spans="1:18">
      <c r="A215" s="94"/>
      <c r="B215" s="94"/>
      <c r="C215" s="94"/>
      <c r="D215" s="94"/>
      <c r="E215" s="95"/>
      <c r="F215" s="94"/>
      <c r="G215" s="94"/>
      <c r="H215" s="96"/>
      <c r="I215" s="118"/>
      <c r="J215" s="48"/>
      <c r="K215" s="49"/>
      <c r="L215" s="49"/>
      <c r="M215" s="50"/>
      <c r="N215" s="50"/>
      <c r="Q215" s="51"/>
      <c r="R215" s="51"/>
    </row>
    <row r="216" spans="1:18">
      <c r="A216" s="94"/>
      <c r="B216" s="94"/>
      <c r="C216" s="94"/>
      <c r="D216" s="94"/>
      <c r="E216" s="95"/>
      <c r="F216" s="94"/>
      <c r="G216" s="94"/>
      <c r="H216" s="96"/>
      <c r="I216" s="118"/>
      <c r="J216" s="48"/>
      <c r="K216" s="49"/>
      <c r="L216" s="49"/>
      <c r="M216" s="50"/>
      <c r="N216" s="50"/>
      <c r="Q216" s="51"/>
      <c r="R216" s="51"/>
    </row>
    <row r="217" spans="1:18">
      <c r="A217" s="94"/>
      <c r="B217" s="94"/>
      <c r="C217" s="94"/>
      <c r="D217" s="94"/>
      <c r="E217" s="95"/>
      <c r="F217" s="94"/>
      <c r="G217" s="94"/>
      <c r="H217" s="96"/>
      <c r="I217" s="118"/>
      <c r="J217" s="48"/>
      <c r="K217" s="49"/>
      <c r="L217" s="49"/>
      <c r="M217" s="50"/>
      <c r="N217" s="50"/>
      <c r="Q217" s="51"/>
      <c r="R217" s="51"/>
    </row>
    <row r="218" spans="1:18">
      <c r="A218" s="94"/>
      <c r="B218" s="94"/>
      <c r="C218" s="94"/>
      <c r="D218" s="94"/>
      <c r="E218" s="95"/>
      <c r="F218" s="94"/>
      <c r="G218" s="94"/>
      <c r="H218" s="96"/>
      <c r="I218" s="118"/>
      <c r="J218" s="48"/>
      <c r="K218" s="49"/>
      <c r="L218" s="49"/>
      <c r="M218" s="50"/>
      <c r="N218" s="50"/>
      <c r="Q218" s="51"/>
      <c r="R218" s="51"/>
    </row>
    <row r="219" spans="1:18">
      <c r="A219" s="94"/>
      <c r="B219" s="94"/>
      <c r="C219" s="94"/>
      <c r="D219" s="94"/>
      <c r="E219" s="95"/>
      <c r="F219" s="94"/>
      <c r="G219" s="94"/>
      <c r="H219" s="96"/>
      <c r="I219" s="118"/>
      <c r="J219" s="48"/>
      <c r="K219" s="49"/>
      <c r="L219" s="49"/>
      <c r="M219" s="50"/>
      <c r="N219" s="50"/>
      <c r="Q219" s="51"/>
      <c r="R219" s="51"/>
    </row>
    <row r="220" spans="1:18">
      <c r="A220" s="94"/>
      <c r="B220" s="94"/>
      <c r="C220" s="94"/>
      <c r="D220" s="94"/>
      <c r="E220" s="95"/>
      <c r="F220" s="94"/>
      <c r="G220" s="94"/>
      <c r="H220" s="96"/>
      <c r="I220" s="118"/>
      <c r="J220" s="48"/>
      <c r="K220" s="49"/>
      <c r="L220" s="49"/>
      <c r="M220" s="50"/>
      <c r="N220" s="50"/>
      <c r="Q220" s="51"/>
      <c r="R220" s="51"/>
    </row>
    <row r="221" spans="1:18">
      <c r="A221" s="94"/>
      <c r="B221" s="94"/>
      <c r="C221" s="94"/>
      <c r="D221" s="94"/>
      <c r="E221" s="95"/>
      <c r="F221" s="94"/>
      <c r="G221" s="94"/>
      <c r="H221" s="96"/>
      <c r="I221" s="118"/>
      <c r="J221" s="48"/>
      <c r="K221" s="49"/>
      <c r="L221" s="49"/>
      <c r="M221" s="50"/>
      <c r="N221" s="50"/>
      <c r="Q221" s="51"/>
      <c r="R221" s="51"/>
    </row>
    <row r="222" spans="1:18">
      <c r="A222" s="94"/>
      <c r="B222" s="94"/>
      <c r="C222" s="94"/>
      <c r="D222" s="94"/>
      <c r="E222" s="95"/>
      <c r="F222" s="94"/>
      <c r="G222" s="94"/>
      <c r="H222" s="96"/>
      <c r="I222" s="118"/>
      <c r="J222" s="48"/>
      <c r="K222" s="49"/>
      <c r="L222" s="49"/>
      <c r="M222" s="50"/>
      <c r="N222" s="50"/>
      <c r="Q222" s="51"/>
      <c r="R222" s="51"/>
    </row>
    <row r="223" spans="1:18">
      <c r="A223" s="94"/>
      <c r="B223" s="94"/>
      <c r="C223" s="94"/>
      <c r="D223" s="94"/>
      <c r="E223" s="95"/>
      <c r="F223" s="94"/>
      <c r="G223" s="94"/>
      <c r="H223" s="96"/>
      <c r="I223" s="118"/>
      <c r="J223" s="48"/>
      <c r="K223" s="49"/>
      <c r="L223" s="49"/>
      <c r="M223" s="50"/>
      <c r="N223" s="50"/>
      <c r="Q223" s="51"/>
      <c r="R223" s="51"/>
    </row>
    <row r="224" spans="1:18">
      <c r="A224" s="94"/>
      <c r="B224" s="94"/>
      <c r="C224" s="94"/>
      <c r="D224" s="94"/>
      <c r="E224" s="95"/>
      <c r="F224" s="94"/>
      <c r="G224" s="94"/>
      <c r="H224" s="96"/>
      <c r="I224" s="118"/>
      <c r="J224" s="48"/>
      <c r="K224" s="49"/>
      <c r="L224" s="49"/>
      <c r="M224" s="50"/>
      <c r="N224" s="50"/>
      <c r="Q224" s="51"/>
      <c r="R224" s="51"/>
    </row>
    <row r="225" spans="1:18">
      <c r="A225" s="94"/>
      <c r="B225" s="94"/>
      <c r="C225" s="94"/>
      <c r="D225" s="94"/>
      <c r="E225" s="95"/>
      <c r="F225" s="94"/>
      <c r="G225" s="94"/>
      <c r="H225" s="96"/>
      <c r="I225" s="118"/>
      <c r="J225" s="48"/>
      <c r="K225" s="49"/>
      <c r="L225" s="49"/>
      <c r="M225" s="50"/>
      <c r="N225" s="50"/>
      <c r="Q225" s="51"/>
      <c r="R225" s="51"/>
    </row>
    <row r="226" spans="1:18">
      <c r="A226" s="94"/>
      <c r="B226" s="94"/>
      <c r="C226" s="94"/>
      <c r="D226" s="94"/>
      <c r="E226" s="95"/>
      <c r="F226" s="94"/>
      <c r="G226" s="94"/>
      <c r="H226" s="96"/>
      <c r="I226" s="118"/>
      <c r="J226" s="48"/>
      <c r="K226" s="49"/>
      <c r="L226" s="49"/>
      <c r="M226" s="50"/>
      <c r="N226" s="50"/>
      <c r="Q226" s="51"/>
      <c r="R226" s="51"/>
    </row>
    <row r="227" spans="1:18">
      <c r="A227" s="94"/>
      <c r="B227" s="94"/>
      <c r="C227" s="94"/>
      <c r="D227" s="94"/>
      <c r="E227" s="95"/>
      <c r="F227" s="94"/>
      <c r="G227" s="94"/>
      <c r="H227" s="96"/>
      <c r="I227" s="118"/>
      <c r="J227" s="48"/>
      <c r="K227" s="49"/>
      <c r="L227" s="49"/>
      <c r="M227" s="50"/>
      <c r="N227" s="50"/>
      <c r="Q227" s="51"/>
      <c r="R227" s="51"/>
    </row>
    <row r="228" spans="1:18" s="126" customFormat="1">
      <c r="A228" s="114"/>
      <c r="B228" s="114"/>
      <c r="C228" s="114"/>
      <c r="D228" s="114"/>
      <c r="E228" s="113"/>
      <c r="F228" s="114"/>
      <c r="G228" s="114"/>
      <c r="H228" s="115"/>
      <c r="I228" s="118"/>
      <c r="J228" s="48"/>
      <c r="K228" s="49"/>
      <c r="L228" s="49"/>
      <c r="M228" s="50"/>
      <c r="N228" s="50"/>
      <c r="O228" s="11"/>
      <c r="Q228" s="127"/>
      <c r="R228" s="127"/>
    </row>
    <row r="229" spans="1:18">
      <c r="A229" s="94"/>
      <c r="B229" s="94"/>
      <c r="C229" s="94"/>
      <c r="D229" s="94"/>
      <c r="E229" s="95"/>
      <c r="F229" s="94"/>
      <c r="G229" s="94"/>
      <c r="H229" s="96"/>
      <c r="I229" s="118"/>
      <c r="J229" s="48"/>
      <c r="K229" s="49"/>
      <c r="L229" s="49"/>
      <c r="M229" s="50"/>
      <c r="N229" s="50"/>
      <c r="Q229" s="51"/>
      <c r="R229" s="51"/>
    </row>
    <row r="230" spans="1:18">
      <c r="A230" s="94"/>
      <c r="B230" s="94"/>
      <c r="C230" s="94"/>
      <c r="D230" s="94"/>
      <c r="E230" s="95"/>
      <c r="F230" s="94"/>
      <c r="G230" s="94"/>
      <c r="H230" s="96"/>
      <c r="I230" s="118"/>
      <c r="J230" s="48"/>
      <c r="K230" s="49"/>
      <c r="L230" s="49"/>
      <c r="M230" s="50"/>
      <c r="N230" s="50"/>
      <c r="Q230" s="51"/>
      <c r="R230" s="51"/>
    </row>
    <row r="231" spans="1:18">
      <c r="A231" s="94"/>
      <c r="B231" s="94"/>
      <c r="C231" s="94"/>
      <c r="D231" s="94"/>
      <c r="E231" s="95"/>
      <c r="F231" s="94"/>
      <c r="G231" s="94"/>
      <c r="H231" s="96"/>
      <c r="I231" s="118"/>
      <c r="J231" s="48"/>
      <c r="K231" s="49"/>
      <c r="L231" s="49"/>
      <c r="M231" s="50"/>
      <c r="N231" s="50"/>
      <c r="Q231" s="51"/>
      <c r="R231" s="51"/>
    </row>
    <row r="232" spans="1:18">
      <c r="A232" s="94"/>
      <c r="B232" s="94"/>
      <c r="C232" s="94"/>
      <c r="D232" s="94"/>
      <c r="E232" s="95"/>
      <c r="F232" s="94"/>
      <c r="G232" s="94"/>
      <c r="H232" s="96"/>
      <c r="I232" s="118"/>
      <c r="J232" s="48"/>
      <c r="K232" s="49"/>
      <c r="L232" s="49"/>
      <c r="M232" s="50"/>
      <c r="N232" s="50"/>
      <c r="Q232" s="51"/>
      <c r="R232" s="51"/>
    </row>
    <row r="233" spans="1:18">
      <c r="A233" s="94"/>
      <c r="B233" s="94"/>
      <c r="C233" s="94"/>
      <c r="D233" s="94"/>
      <c r="E233" s="95"/>
      <c r="F233" s="94"/>
      <c r="G233" s="94"/>
      <c r="H233" s="96"/>
      <c r="I233" s="118"/>
      <c r="J233" s="48"/>
      <c r="K233" s="49"/>
      <c r="L233" s="49"/>
      <c r="M233" s="50"/>
      <c r="N233" s="50"/>
      <c r="Q233" s="51"/>
      <c r="R233" s="51"/>
    </row>
    <row r="234" spans="1:18">
      <c r="A234" s="94"/>
      <c r="B234" s="94"/>
      <c r="C234" s="94"/>
      <c r="D234" s="94"/>
      <c r="E234" s="95"/>
      <c r="F234" s="94"/>
      <c r="G234" s="94"/>
      <c r="H234" s="96"/>
      <c r="I234" s="118"/>
      <c r="J234" s="48"/>
      <c r="K234" s="49"/>
      <c r="L234" s="49"/>
      <c r="M234" s="50"/>
      <c r="N234" s="50"/>
      <c r="Q234" s="51"/>
      <c r="R234" s="51"/>
    </row>
    <row r="235" spans="1:18">
      <c r="A235" s="94"/>
      <c r="B235" s="94"/>
      <c r="C235" s="94"/>
      <c r="D235" s="94"/>
      <c r="E235" s="95"/>
      <c r="F235" s="94"/>
      <c r="G235" s="94"/>
      <c r="H235" s="96"/>
      <c r="I235" s="118"/>
      <c r="J235" s="48"/>
      <c r="K235" s="49"/>
      <c r="L235" s="49"/>
      <c r="M235" s="50"/>
      <c r="N235" s="50"/>
      <c r="Q235" s="51"/>
      <c r="R235" s="51"/>
    </row>
    <row r="236" spans="1:18">
      <c r="A236" s="94"/>
      <c r="B236" s="94"/>
      <c r="C236" s="94"/>
      <c r="D236" s="94"/>
      <c r="E236" s="95"/>
      <c r="F236" s="94"/>
      <c r="G236" s="94"/>
      <c r="H236" s="96"/>
      <c r="I236" s="118"/>
      <c r="J236" s="48"/>
      <c r="K236" s="49"/>
      <c r="L236" s="49"/>
      <c r="M236" s="50"/>
      <c r="N236" s="50"/>
      <c r="Q236" s="51"/>
      <c r="R236" s="51"/>
    </row>
    <row r="237" spans="1:18" s="126" customFormat="1">
      <c r="A237" s="114"/>
      <c r="B237" s="114"/>
      <c r="C237" s="114"/>
      <c r="D237" s="114"/>
      <c r="E237" s="113"/>
      <c r="F237" s="114"/>
      <c r="G237" s="114"/>
      <c r="H237" s="115"/>
      <c r="I237" s="118"/>
      <c r="J237" s="48"/>
      <c r="K237" s="49"/>
      <c r="L237" s="49"/>
      <c r="M237" s="50"/>
      <c r="N237" s="50"/>
      <c r="O237" s="11"/>
      <c r="Q237" s="127"/>
      <c r="R237" s="127"/>
    </row>
    <row r="238" spans="1:18">
      <c r="A238" s="94"/>
      <c r="B238" s="94"/>
      <c r="C238" s="94"/>
      <c r="D238" s="94"/>
      <c r="E238" s="95"/>
      <c r="F238" s="94"/>
      <c r="G238" s="94"/>
      <c r="H238" s="96"/>
      <c r="I238" s="118"/>
      <c r="J238" s="48"/>
      <c r="K238" s="49"/>
      <c r="L238" s="49"/>
      <c r="M238" s="50"/>
      <c r="N238" s="50"/>
      <c r="Q238" s="51"/>
      <c r="R238" s="51"/>
    </row>
    <row r="239" spans="1:18">
      <c r="A239" s="94"/>
      <c r="B239" s="94"/>
      <c r="C239" s="94"/>
      <c r="D239" s="94"/>
      <c r="E239" s="95"/>
      <c r="F239" s="94"/>
      <c r="G239" s="94"/>
      <c r="H239" s="96"/>
      <c r="I239" s="118"/>
      <c r="J239" s="48"/>
      <c r="K239" s="49"/>
      <c r="L239" s="49"/>
      <c r="M239" s="50"/>
      <c r="N239" s="50"/>
      <c r="Q239" s="51"/>
      <c r="R239" s="51"/>
    </row>
    <row r="240" spans="1:18">
      <c r="A240" s="94"/>
      <c r="B240" s="94"/>
      <c r="C240" s="94"/>
      <c r="D240" s="94"/>
      <c r="E240" s="95"/>
      <c r="F240" s="94"/>
      <c r="G240" s="94"/>
      <c r="H240" s="96"/>
      <c r="I240" s="118"/>
      <c r="J240" s="48"/>
      <c r="K240" s="49"/>
      <c r="L240" s="49"/>
      <c r="M240" s="50"/>
      <c r="N240" s="50"/>
      <c r="Q240" s="51"/>
      <c r="R240" s="51"/>
    </row>
    <row r="241" spans="1:18">
      <c r="A241" s="94"/>
      <c r="B241" s="94"/>
      <c r="C241" s="94"/>
      <c r="D241" s="94"/>
      <c r="E241" s="95"/>
      <c r="F241" s="94"/>
      <c r="G241" s="94"/>
      <c r="H241" s="96"/>
      <c r="I241" s="118"/>
      <c r="J241" s="48"/>
      <c r="K241" s="49"/>
      <c r="L241" s="49"/>
      <c r="M241" s="50"/>
      <c r="N241" s="50"/>
      <c r="Q241" s="51"/>
      <c r="R241" s="51"/>
    </row>
    <row r="242" spans="1:18">
      <c r="A242" s="94"/>
      <c r="B242" s="94"/>
      <c r="C242" s="94"/>
      <c r="D242" s="94"/>
      <c r="E242" s="95"/>
      <c r="F242" s="94"/>
      <c r="G242" s="94"/>
      <c r="H242" s="96"/>
      <c r="I242" s="118"/>
      <c r="J242" s="48"/>
      <c r="K242" s="49"/>
      <c r="L242" s="49"/>
      <c r="M242" s="50"/>
      <c r="N242" s="50"/>
      <c r="Q242" s="51"/>
      <c r="R242" s="51"/>
    </row>
    <row r="243" spans="1:18">
      <c r="A243" s="94"/>
      <c r="B243" s="94"/>
      <c r="C243" s="94"/>
      <c r="D243" s="94"/>
      <c r="E243" s="95"/>
      <c r="F243" s="94"/>
      <c r="G243" s="94"/>
      <c r="H243" s="96"/>
      <c r="I243" s="118"/>
      <c r="J243" s="48"/>
      <c r="K243" s="49"/>
      <c r="L243" s="49"/>
      <c r="M243" s="50"/>
      <c r="N243" s="50"/>
      <c r="Q243" s="51"/>
      <c r="R243" s="51"/>
    </row>
    <row r="244" spans="1:18">
      <c r="A244" s="94"/>
      <c r="B244" s="94"/>
      <c r="C244" s="94"/>
      <c r="D244" s="94"/>
      <c r="E244" s="95"/>
      <c r="F244" s="94"/>
      <c r="G244" s="94"/>
      <c r="H244" s="96"/>
      <c r="I244" s="118"/>
      <c r="J244" s="48"/>
      <c r="K244" s="49"/>
      <c r="L244" s="49"/>
      <c r="M244" s="50"/>
      <c r="N244" s="50"/>
      <c r="Q244" s="51"/>
      <c r="R244" s="51"/>
    </row>
    <row r="245" spans="1:18">
      <c r="A245" s="94"/>
      <c r="B245" s="94"/>
      <c r="C245" s="94"/>
      <c r="D245" s="94"/>
      <c r="E245" s="95"/>
      <c r="F245" s="94"/>
      <c r="G245" s="94"/>
      <c r="H245" s="96"/>
      <c r="I245" s="118"/>
      <c r="J245" s="48"/>
      <c r="K245" s="49"/>
      <c r="L245" s="49"/>
      <c r="M245" s="50"/>
      <c r="N245" s="50"/>
      <c r="Q245" s="51"/>
      <c r="R245" s="51"/>
    </row>
    <row r="246" spans="1:18">
      <c r="A246" s="94"/>
      <c r="B246" s="94"/>
      <c r="C246" s="94"/>
      <c r="D246" s="94"/>
      <c r="E246" s="95"/>
      <c r="F246" s="94"/>
      <c r="G246" s="94"/>
      <c r="H246" s="96"/>
      <c r="I246" s="118"/>
      <c r="J246" s="48"/>
      <c r="K246" s="49"/>
      <c r="L246" s="49"/>
      <c r="M246" s="50"/>
      <c r="N246" s="50"/>
      <c r="Q246" s="51"/>
      <c r="R246" s="51"/>
    </row>
    <row r="247" spans="1:18">
      <c r="A247" s="94"/>
      <c r="B247" s="94"/>
      <c r="C247" s="94"/>
      <c r="D247" s="94"/>
      <c r="E247" s="95"/>
      <c r="F247" s="94"/>
      <c r="G247" s="94"/>
      <c r="H247" s="96"/>
      <c r="I247" s="118"/>
      <c r="J247" s="48"/>
      <c r="K247" s="49"/>
      <c r="L247" s="49"/>
      <c r="M247" s="50"/>
      <c r="N247" s="50"/>
      <c r="Q247" s="51"/>
      <c r="R247" s="51"/>
    </row>
    <row r="248" spans="1:18">
      <c r="A248" s="94"/>
      <c r="B248" s="94"/>
      <c r="C248" s="94"/>
      <c r="D248" s="94"/>
      <c r="E248" s="95"/>
      <c r="F248" s="94"/>
      <c r="G248" s="94"/>
      <c r="H248" s="96"/>
      <c r="I248" s="118"/>
      <c r="J248" s="48"/>
      <c r="K248" s="49"/>
      <c r="L248" s="49"/>
      <c r="M248" s="50"/>
      <c r="N248" s="50"/>
      <c r="Q248" s="51"/>
      <c r="R248" s="51"/>
    </row>
    <row r="249" spans="1:18">
      <c r="A249" s="94"/>
      <c r="B249" s="94"/>
      <c r="C249" s="94"/>
      <c r="D249" s="94"/>
      <c r="E249" s="95"/>
      <c r="F249" s="94"/>
      <c r="G249" s="94"/>
      <c r="H249" s="96"/>
      <c r="I249" s="118"/>
      <c r="J249" s="48"/>
      <c r="K249" s="49"/>
      <c r="L249" s="49"/>
      <c r="M249" s="50"/>
      <c r="N249" s="50"/>
      <c r="Q249" s="51"/>
      <c r="R249" s="51"/>
    </row>
    <row r="250" spans="1:18">
      <c r="A250" s="94"/>
      <c r="B250" s="94"/>
      <c r="C250" s="94"/>
      <c r="D250" s="94"/>
      <c r="E250" s="95"/>
      <c r="F250" s="94"/>
      <c r="G250" s="94"/>
      <c r="H250" s="96"/>
      <c r="I250" s="118"/>
      <c r="J250" s="48"/>
      <c r="K250" s="49"/>
      <c r="L250" s="49"/>
      <c r="M250" s="50"/>
      <c r="N250" s="50"/>
      <c r="Q250" s="51"/>
      <c r="R250" s="51"/>
    </row>
    <row r="251" spans="1:18">
      <c r="A251" s="94"/>
      <c r="B251" s="94"/>
      <c r="C251" s="94"/>
      <c r="D251" s="94"/>
      <c r="E251" s="95"/>
      <c r="F251" s="94"/>
      <c r="G251" s="94"/>
      <c r="H251" s="96"/>
      <c r="I251" s="118"/>
      <c r="J251" s="48"/>
      <c r="K251" s="49"/>
      <c r="L251" s="49"/>
      <c r="M251" s="50"/>
      <c r="N251" s="50"/>
      <c r="Q251" s="51"/>
      <c r="R251" s="51"/>
    </row>
    <row r="252" spans="1:18">
      <c r="A252" s="94"/>
      <c r="B252" s="94"/>
      <c r="C252" s="94"/>
      <c r="D252" s="94"/>
      <c r="E252" s="95"/>
      <c r="F252" s="94"/>
      <c r="G252" s="94"/>
      <c r="H252" s="96"/>
      <c r="I252" s="118"/>
      <c r="J252" s="48"/>
      <c r="K252" s="49"/>
      <c r="L252" s="49"/>
      <c r="M252" s="50"/>
      <c r="N252" s="50"/>
      <c r="Q252" s="51"/>
      <c r="R252" s="51"/>
    </row>
    <row r="253" spans="1:18">
      <c r="A253" s="94"/>
      <c r="B253" s="94"/>
      <c r="C253" s="94"/>
      <c r="D253" s="94"/>
      <c r="E253" s="95"/>
      <c r="F253" s="94"/>
      <c r="G253" s="94"/>
      <c r="H253" s="96"/>
      <c r="I253" s="118"/>
      <c r="J253" s="48"/>
      <c r="K253" s="49"/>
      <c r="L253" s="49"/>
      <c r="M253" s="50"/>
      <c r="N253" s="50"/>
      <c r="Q253" s="51"/>
      <c r="R253" s="51"/>
    </row>
    <row r="254" spans="1:18">
      <c r="A254" s="94"/>
      <c r="B254" s="94"/>
      <c r="C254" s="94"/>
      <c r="D254" s="94"/>
      <c r="E254" s="95"/>
      <c r="F254" s="94"/>
      <c r="G254" s="94"/>
      <c r="H254" s="96"/>
      <c r="I254" s="118"/>
      <c r="J254" s="48"/>
      <c r="K254" s="49"/>
      <c r="L254" s="49"/>
      <c r="M254" s="50"/>
      <c r="N254" s="50"/>
      <c r="Q254" s="51"/>
      <c r="R254" s="51"/>
    </row>
    <row r="255" spans="1:18">
      <c r="A255" s="94"/>
      <c r="B255" s="94"/>
      <c r="C255" s="94"/>
      <c r="D255" s="94"/>
      <c r="E255" s="95"/>
      <c r="F255" s="94"/>
      <c r="G255" s="94"/>
      <c r="H255" s="96"/>
      <c r="I255" s="118"/>
      <c r="J255" s="48"/>
      <c r="K255" s="49"/>
      <c r="L255" s="49"/>
      <c r="M255" s="50"/>
      <c r="N255" s="50"/>
      <c r="Q255" s="51"/>
      <c r="R255" s="51"/>
    </row>
    <row r="256" spans="1:18" s="126" customFormat="1">
      <c r="A256" s="114"/>
      <c r="B256" s="114"/>
      <c r="C256" s="114"/>
      <c r="D256" s="114"/>
      <c r="E256" s="113"/>
      <c r="F256" s="114"/>
      <c r="G256" s="114"/>
      <c r="H256" s="115"/>
      <c r="I256" s="118"/>
      <c r="J256" s="48"/>
      <c r="K256" s="49"/>
      <c r="L256" s="49"/>
      <c r="M256" s="50"/>
      <c r="N256" s="50"/>
      <c r="O256" s="11"/>
      <c r="Q256" s="127"/>
      <c r="R256" s="127"/>
    </row>
    <row r="257" spans="1:18">
      <c r="A257" s="94"/>
      <c r="B257" s="94"/>
      <c r="C257" s="94"/>
      <c r="D257" s="94"/>
      <c r="E257" s="95"/>
      <c r="F257" s="94"/>
      <c r="G257" s="94"/>
      <c r="H257" s="96"/>
      <c r="I257" s="118"/>
      <c r="J257" s="48"/>
      <c r="K257" s="49"/>
      <c r="L257" s="49"/>
      <c r="M257" s="50"/>
      <c r="N257" s="50"/>
      <c r="Q257" s="51"/>
      <c r="R257" s="51"/>
    </row>
    <row r="258" spans="1:18">
      <c r="A258" s="94"/>
      <c r="B258" s="94"/>
      <c r="C258" s="94"/>
      <c r="D258" s="94"/>
      <c r="E258" s="95"/>
      <c r="F258" s="94"/>
      <c r="G258" s="94"/>
      <c r="H258" s="96"/>
      <c r="I258" s="118"/>
      <c r="J258" s="48"/>
      <c r="K258" s="49"/>
      <c r="L258" s="49"/>
      <c r="M258" s="50"/>
      <c r="N258" s="50"/>
      <c r="Q258" s="51"/>
      <c r="R258" s="51"/>
    </row>
    <row r="259" spans="1:18">
      <c r="A259" s="94"/>
      <c r="B259" s="94"/>
      <c r="C259" s="94"/>
      <c r="D259" s="94"/>
      <c r="E259" s="95"/>
      <c r="F259" s="94"/>
      <c r="G259" s="94"/>
      <c r="H259" s="96"/>
      <c r="I259" s="118"/>
      <c r="J259" s="48"/>
      <c r="K259" s="49"/>
      <c r="L259" s="49"/>
      <c r="M259" s="50"/>
      <c r="N259" s="50"/>
      <c r="Q259" s="51"/>
      <c r="R259" s="51"/>
    </row>
    <row r="260" spans="1:18">
      <c r="A260" s="94"/>
      <c r="B260" s="94"/>
      <c r="C260" s="94"/>
      <c r="D260" s="94"/>
      <c r="E260" s="95"/>
      <c r="F260" s="94"/>
      <c r="G260" s="94"/>
      <c r="H260" s="96"/>
      <c r="I260" s="118"/>
      <c r="J260" s="48"/>
      <c r="K260" s="49"/>
      <c r="L260" s="49"/>
      <c r="M260" s="50"/>
      <c r="N260" s="50"/>
      <c r="Q260" s="51"/>
      <c r="R260" s="51"/>
    </row>
    <row r="261" spans="1:18">
      <c r="A261" s="94"/>
      <c r="B261" s="94"/>
      <c r="C261" s="94"/>
      <c r="D261" s="94"/>
      <c r="E261" s="95"/>
      <c r="F261" s="94"/>
      <c r="G261" s="94"/>
      <c r="H261" s="96"/>
      <c r="I261" s="118"/>
      <c r="J261" s="48"/>
      <c r="K261" s="49"/>
      <c r="L261" s="49"/>
      <c r="M261" s="50"/>
      <c r="N261" s="50"/>
      <c r="Q261" s="51"/>
      <c r="R261" s="51"/>
    </row>
    <row r="262" spans="1:18">
      <c r="A262" s="94"/>
      <c r="B262" s="94"/>
      <c r="C262" s="94"/>
      <c r="D262" s="94"/>
      <c r="E262" s="95"/>
      <c r="F262" s="94"/>
      <c r="G262" s="94"/>
      <c r="H262" s="96"/>
      <c r="I262" s="118"/>
      <c r="J262" s="48"/>
      <c r="K262" s="49"/>
      <c r="L262" s="49"/>
      <c r="M262" s="50"/>
      <c r="N262" s="50"/>
      <c r="Q262" s="51"/>
      <c r="R262" s="51"/>
    </row>
    <row r="263" spans="1:18">
      <c r="A263" s="94"/>
      <c r="B263" s="94"/>
      <c r="C263" s="94"/>
      <c r="D263" s="94"/>
      <c r="E263" s="95"/>
      <c r="F263" s="94"/>
      <c r="G263" s="94"/>
      <c r="H263" s="96"/>
      <c r="I263" s="118"/>
      <c r="J263" s="48"/>
      <c r="K263" s="49"/>
      <c r="L263" s="49"/>
      <c r="M263" s="50"/>
      <c r="N263" s="50"/>
      <c r="Q263" s="51"/>
      <c r="R263" s="51"/>
    </row>
    <row r="264" spans="1:18">
      <c r="A264" s="94"/>
      <c r="B264" s="94"/>
      <c r="C264" s="94"/>
      <c r="D264" s="94"/>
      <c r="E264" s="95"/>
      <c r="F264" s="94"/>
      <c r="G264" s="94"/>
      <c r="H264" s="96"/>
      <c r="I264" s="118"/>
      <c r="J264" s="48"/>
      <c r="K264" s="49"/>
      <c r="L264" s="49"/>
      <c r="M264" s="50"/>
      <c r="N264" s="50"/>
      <c r="Q264" s="51"/>
      <c r="R264" s="51"/>
    </row>
    <row r="265" spans="1:18">
      <c r="A265" s="94"/>
      <c r="B265" s="94"/>
      <c r="C265" s="94"/>
      <c r="D265" s="94"/>
      <c r="E265" s="95"/>
      <c r="F265" s="94"/>
      <c r="G265" s="94"/>
      <c r="H265" s="96"/>
      <c r="I265" s="118"/>
      <c r="J265" s="48"/>
      <c r="K265" s="49"/>
      <c r="L265" s="49"/>
      <c r="M265" s="50"/>
      <c r="N265" s="50"/>
      <c r="Q265" s="51"/>
      <c r="R265" s="51"/>
    </row>
    <row r="266" spans="1:18">
      <c r="A266" s="94"/>
      <c r="B266" s="94"/>
      <c r="C266" s="94"/>
      <c r="D266" s="94"/>
      <c r="E266" s="95"/>
      <c r="F266" s="94"/>
      <c r="G266" s="94"/>
      <c r="H266" s="96"/>
      <c r="I266" s="118"/>
      <c r="J266" s="48"/>
      <c r="K266" s="49"/>
      <c r="L266" s="49"/>
      <c r="M266" s="50"/>
      <c r="N266" s="50"/>
      <c r="Q266" s="51"/>
      <c r="R266" s="51"/>
    </row>
    <row r="267" spans="1:18">
      <c r="A267" s="94"/>
      <c r="B267" s="94"/>
      <c r="C267" s="94"/>
      <c r="D267" s="94"/>
      <c r="E267" s="95"/>
      <c r="F267" s="94"/>
      <c r="G267" s="94"/>
      <c r="H267" s="96"/>
      <c r="I267" s="118"/>
      <c r="J267" s="48"/>
      <c r="K267" s="49"/>
      <c r="L267" s="49"/>
      <c r="M267" s="50"/>
      <c r="N267" s="50"/>
      <c r="Q267" s="51"/>
      <c r="R267" s="51"/>
    </row>
    <row r="268" spans="1:18">
      <c r="A268" s="94"/>
      <c r="B268" s="94"/>
      <c r="C268" s="94"/>
      <c r="D268" s="94"/>
      <c r="E268" s="95"/>
      <c r="F268" s="94"/>
      <c r="G268" s="94"/>
      <c r="H268" s="96"/>
      <c r="I268" s="118"/>
      <c r="J268" s="48"/>
      <c r="K268" s="49"/>
      <c r="L268" s="49"/>
      <c r="M268" s="50"/>
      <c r="N268" s="50"/>
      <c r="Q268" s="51"/>
      <c r="R268" s="51"/>
    </row>
    <row r="269" spans="1:18">
      <c r="A269" s="94"/>
      <c r="B269" s="94"/>
      <c r="C269" s="94"/>
      <c r="D269" s="94"/>
      <c r="E269" s="95"/>
      <c r="F269" s="94"/>
      <c r="G269" s="94"/>
      <c r="H269" s="96"/>
      <c r="I269" s="118"/>
      <c r="J269" s="48"/>
      <c r="K269" s="49"/>
      <c r="L269" s="49"/>
      <c r="M269" s="50"/>
      <c r="N269" s="50"/>
      <c r="Q269" s="51"/>
      <c r="R269" s="51"/>
    </row>
    <row r="270" spans="1:18">
      <c r="A270" s="94"/>
      <c r="B270" s="94"/>
      <c r="C270" s="94"/>
      <c r="D270" s="94"/>
      <c r="E270" s="95"/>
      <c r="F270" s="94"/>
      <c r="G270" s="94"/>
      <c r="H270" s="96"/>
      <c r="I270" s="118"/>
      <c r="J270" s="48"/>
      <c r="K270" s="49"/>
      <c r="L270" s="49"/>
      <c r="M270" s="50"/>
      <c r="N270" s="50"/>
      <c r="Q270" s="51"/>
      <c r="R270" s="51"/>
    </row>
    <row r="271" spans="1:18">
      <c r="A271" s="94"/>
      <c r="B271" s="94"/>
      <c r="C271" s="94"/>
      <c r="D271" s="94"/>
      <c r="E271" s="95"/>
      <c r="F271" s="94"/>
      <c r="G271" s="94"/>
      <c r="H271" s="96"/>
      <c r="I271" s="118"/>
      <c r="J271" s="48"/>
      <c r="K271" s="49"/>
      <c r="L271" s="49"/>
      <c r="M271" s="50"/>
      <c r="N271" s="50"/>
      <c r="Q271" s="51"/>
      <c r="R271" s="51"/>
    </row>
    <row r="272" spans="1:18">
      <c r="A272" s="94"/>
      <c r="B272" s="94"/>
      <c r="C272" s="94"/>
      <c r="D272" s="94"/>
      <c r="E272" s="95"/>
      <c r="F272" s="94"/>
      <c r="G272" s="94"/>
      <c r="H272" s="96"/>
      <c r="I272" s="118"/>
      <c r="J272" s="48"/>
      <c r="K272" s="49"/>
      <c r="L272" s="49"/>
      <c r="M272" s="50"/>
      <c r="N272" s="50"/>
      <c r="Q272" s="51"/>
      <c r="R272" s="51"/>
    </row>
    <row r="273" spans="1:18">
      <c r="A273" s="94"/>
      <c r="B273" s="94"/>
      <c r="C273" s="94"/>
      <c r="D273" s="94"/>
      <c r="E273" s="95"/>
      <c r="F273" s="94"/>
      <c r="G273" s="94"/>
      <c r="H273" s="96"/>
      <c r="I273" s="118"/>
      <c r="J273" s="48"/>
      <c r="K273" s="49"/>
      <c r="L273" s="49"/>
      <c r="M273" s="50"/>
      <c r="N273" s="50"/>
      <c r="Q273" s="51"/>
      <c r="R273" s="51"/>
    </row>
    <row r="274" spans="1:18">
      <c r="A274" s="94"/>
      <c r="B274" s="94"/>
      <c r="C274" s="94"/>
      <c r="D274" s="94"/>
      <c r="E274" s="95"/>
      <c r="F274" s="94"/>
      <c r="G274" s="94"/>
      <c r="H274" s="96"/>
      <c r="I274" s="118"/>
      <c r="J274" s="48"/>
      <c r="K274" s="49"/>
      <c r="L274" s="49"/>
      <c r="M274" s="50"/>
      <c r="N274" s="50"/>
      <c r="Q274" s="51"/>
      <c r="R274" s="51"/>
    </row>
    <row r="275" spans="1:18">
      <c r="A275" s="94"/>
      <c r="B275" s="94"/>
      <c r="C275" s="94"/>
      <c r="D275" s="94"/>
      <c r="E275" s="95"/>
      <c r="F275" s="94"/>
      <c r="G275" s="94"/>
      <c r="H275" s="96"/>
      <c r="I275" s="118"/>
      <c r="J275" s="48"/>
      <c r="K275" s="49"/>
      <c r="L275" s="49"/>
      <c r="M275" s="50"/>
      <c r="N275" s="50"/>
      <c r="Q275" s="51"/>
      <c r="R275" s="51"/>
    </row>
    <row r="276" spans="1:18">
      <c r="A276" s="94"/>
      <c r="B276" s="94"/>
      <c r="C276" s="94"/>
      <c r="D276" s="94"/>
      <c r="E276" s="95"/>
      <c r="F276" s="94"/>
      <c r="G276" s="94"/>
      <c r="H276" s="96"/>
      <c r="I276" s="118"/>
      <c r="J276" s="48"/>
      <c r="K276" s="49"/>
      <c r="L276" s="49"/>
      <c r="M276" s="50"/>
      <c r="N276" s="50"/>
      <c r="Q276" s="51"/>
      <c r="R276" s="51"/>
    </row>
    <row r="277" spans="1:18">
      <c r="A277" s="94"/>
      <c r="B277" s="94"/>
      <c r="C277" s="94"/>
      <c r="D277" s="94"/>
      <c r="E277" s="95"/>
      <c r="F277" s="94"/>
      <c r="G277" s="94"/>
      <c r="H277" s="96"/>
      <c r="I277" s="118"/>
      <c r="J277" s="48"/>
      <c r="K277" s="49"/>
      <c r="L277" s="49"/>
      <c r="M277" s="50"/>
      <c r="N277" s="50"/>
      <c r="Q277" s="51"/>
      <c r="R277" s="51"/>
    </row>
    <row r="278" spans="1:18">
      <c r="A278" s="94"/>
      <c r="B278" s="94"/>
      <c r="C278" s="94"/>
      <c r="D278" s="94"/>
      <c r="E278" s="95"/>
      <c r="F278" s="94"/>
      <c r="G278" s="94"/>
      <c r="H278" s="96"/>
      <c r="I278" s="118"/>
      <c r="J278" s="48"/>
      <c r="K278" s="49"/>
      <c r="L278" s="49"/>
      <c r="M278" s="50"/>
      <c r="N278" s="50"/>
      <c r="Q278" s="51"/>
      <c r="R278" s="51"/>
    </row>
    <row r="279" spans="1:18">
      <c r="A279" s="94"/>
      <c r="B279" s="94"/>
      <c r="C279" s="94"/>
      <c r="D279" s="94"/>
      <c r="E279" s="95"/>
      <c r="F279" s="94"/>
      <c r="G279" s="94"/>
      <c r="H279" s="96"/>
      <c r="I279" s="118"/>
      <c r="J279" s="48"/>
      <c r="K279" s="49"/>
      <c r="L279" s="49"/>
      <c r="M279" s="50"/>
      <c r="N279" s="50"/>
      <c r="Q279" s="51"/>
      <c r="R279" s="51"/>
    </row>
    <row r="280" spans="1:18">
      <c r="A280" s="94"/>
      <c r="B280" s="94"/>
      <c r="C280" s="94"/>
      <c r="D280" s="94"/>
      <c r="E280" s="95"/>
      <c r="F280" s="94"/>
      <c r="G280" s="94"/>
      <c r="H280" s="96"/>
      <c r="I280" s="118"/>
      <c r="J280" s="48"/>
      <c r="K280" s="49"/>
      <c r="L280" s="49"/>
      <c r="M280" s="50"/>
      <c r="N280" s="50"/>
      <c r="Q280" s="51"/>
      <c r="R280" s="51"/>
    </row>
    <row r="281" spans="1:18">
      <c r="A281" s="94"/>
      <c r="B281" s="94"/>
      <c r="C281" s="94"/>
      <c r="D281" s="94"/>
      <c r="E281" s="95"/>
      <c r="F281" s="94"/>
      <c r="G281" s="94"/>
      <c r="H281" s="96"/>
      <c r="I281" s="118"/>
      <c r="J281" s="48"/>
      <c r="K281" s="49"/>
      <c r="L281" s="49"/>
      <c r="M281" s="50"/>
      <c r="N281" s="50"/>
      <c r="Q281" s="51"/>
      <c r="R281" s="51"/>
    </row>
    <row r="282" spans="1:18">
      <c r="A282" s="94"/>
      <c r="B282" s="94"/>
      <c r="C282" s="94"/>
      <c r="D282" s="94"/>
      <c r="E282" s="95"/>
      <c r="F282" s="94"/>
      <c r="G282" s="94"/>
      <c r="H282" s="96"/>
      <c r="I282" s="118"/>
      <c r="J282" s="48"/>
      <c r="K282" s="49"/>
      <c r="L282" s="49"/>
      <c r="M282" s="50"/>
      <c r="N282" s="50"/>
      <c r="Q282" s="51"/>
      <c r="R282" s="51"/>
    </row>
    <row r="283" spans="1:18">
      <c r="A283" s="94"/>
      <c r="B283" s="94"/>
      <c r="C283" s="94"/>
      <c r="D283" s="94"/>
      <c r="E283" s="95"/>
      <c r="F283" s="94"/>
      <c r="G283" s="94"/>
      <c r="H283" s="96"/>
      <c r="I283" s="118"/>
      <c r="J283" s="48"/>
      <c r="K283" s="49"/>
      <c r="L283" s="49"/>
      <c r="M283" s="50"/>
      <c r="N283" s="50"/>
      <c r="Q283" s="51"/>
      <c r="R283" s="51"/>
    </row>
    <row r="284" spans="1:18">
      <c r="A284" s="94"/>
      <c r="B284" s="94"/>
      <c r="C284" s="94"/>
      <c r="D284" s="94"/>
      <c r="E284" s="95"/>
      <c r="F284" s="94"/>
      <c r="G284" s="94"/>
      <c r="H284" s="96"/>
      <c r="I284" s="118"/>
      <c r="J284" s="48"/>
      <c r="K284" s="49"/>
      <c r="L284" s="49"/>
      <c r="M284" s="50"/>
      <c r="N284" s="50"/>
      <c r="Q284" s="51"/>
      <c r="R284" s="51"/>
    </row>
    <row r="285" spans="1:18">
      <c r="A285" s="94"/>
      <c r="B285" s="94"/>
      <c r="C285" s="94"/>
      <c r="D285" s="94"/>
      <c r="E285" s="95"/>
      <c r="F285" s="94"/>
      <c r="G285" s="94"/>
      <c r="H285" s="96"/>
      <c r="I285" s="118"/>
      <c r="J285" s="48"/>
      <c r="K285" s="49"/>
      <c r="L285" s="49"/>
      <c r="M285" s="50"/>
      <c r="N285" s="50"/>
      <c r="Q285" s="51"/>
      <c r="R285" s="51"/>
    </row>
    <row r="286" spans="1:18">
      <c r="A286" s="94"/>
      <c r="B286" s="94"/>
      <c r="C286" s="94"/>
      <c r="D286" s="94"/>
      <c r="E286" s="95"/>
      <c r="F286" s="94"/>
      <c r="G286" s="94"/>
      <c r="H286" s="96"/>
      <c r="I286" s="118"/>
      <c r="J286" s="48"/>
      <c r="K286" s="49"/>
      <c r="L286" s="49"/>
      <c r="M286" s="50"/>
      <c r="N286" s="50"/>
      <c r="Q286" s="51"/>
      <c r="R286" s="51"/>
    </row>
    <row r="287" spans="1:18">
      <c r="A287" s="94"/>
      <c r="B287" s="94"/>
      <c r="C287" s="94"/>
      <c r="D287" s="94"/>
      <c r="E287" s="95"/>
      <c r="F287" s="94"/>
      <c r="G287" s="94"/>
      <c r="H287" s="96"/>
      <c r="I287" s="118"/>
      <c r="J287" s="48"/>
      <c r="K287" s="49"/>
      <c r="L287" s="49"/>
      <c r="M287" s="50"/>
      <c r="N287" s="50"/>
      <c r="Q287" s="51"/>
      <c r="R287" s="51"/>
    </row>
    <row r="288" spans="1:18">
      <c r="A288" s="94"/>
      <c r="B288" s="94"/>
      <c r="C288" s="94"/>
      <c r="D288" s="94"/>
      <c r="E288" s="95"/>
      <c r="F288" s="94"/>
      <c r="G288" s="94"/>
      <c r="H288" s="96"/>
      <c r="I288" s="118"/>
      <c r="J288" s="48"/>
      <c r="K288" s="49"/>
      <c r="L288" s="49"/>
      <c r="M288" s="50"/>
      <c r="N288" s="50"/>
      <c r="Q288" s="51"/>
      <c r="R288" s="51"/>
    </row>
    <row r="289" spans="1:18">
      <c r="A289" s="94"/>
      <c r="B289" s="94"/>
      <c r="C289" s="94"/>
      <c r="D289" s="94"/>
      <c r="E289" s="95"/>
      <c r="F289" s="94"/>
      <c r="G289" s="94"/>
      <c r="H289" s="96"/>
      <c r="I289" s="118"/>
      <c r="J289" s="48"/>
      <c r="K289" s="49"/>
      <c r="L289" s="49"/>
      <c r="M289" s="50"/>
      <c r="N289" s="50"/>
      <c r="Q289" s="51"/>
      <c r="R289" s="51"/>
    </row>
    <row r="290" spans="1:18">
      <c r="A290" s="94"/>
      <c r="B290" s="94"/>
      <c r="C290" s="94"/>
      <c r="D290" s="94"/>
      <c r="E290" s="95"/>
      <c r="F290" s="94"/>
      <c r="G290" s="94"/>
      <c r="H290" s="96"/>
      <c r="I290" s="118"/>
      <c r="J290" s="48"/>
      <c r="K290" s="49"/>
      <c r="L290" s="49"/>
      <c r="M290" s="50"/>
      <c r="N290" s="50"/>
      <c r="Q290" s="51"/>
      <c r="R290" s="51"/>
    </row>
    <row r="291" spans="1:18">
      <c r="A291" s="94"/>
      <c r="B291" s="94"/>
      <c r="C291" s="94"/>
      <c r="D291" s="94"/>
      <c r="E291" s="95"/>
      <c r="F291" s="94"/>
      <c r="G291" s="94"/>
      <c r="H291" s="96"/>
      <c r="I291" s="118"/>
      <c r="J291" s="48"/>
      <c r="K291" s="49"/>
      <c r="L291" s="49"/>
      <c r="M291" s="50"/>
      <c r="N291" s="50"/>
      <c r="Q291" s="51"/>
      <c r="R291" s="51"/>
    </row>
    <row r="292" spans="1:18" s="126" customFormat="1">
      <c r="A292" s="114"/>
      <c r="B292" s="114"/>
      <c r="C292" s="114"/>
      <c r="D292" s="114"/>
      <c r="E292" s="113"/>
      <c r="F292" s="114"/>
      <c r="G292" s="114"/>
      <c r="H292" s="115"/>
      <c r="I292" s="118"/>
      <c r="J292" s="48"/>
      <c r="K292" s="49"/>
      <c r="L292" s="49"/>
      <c r="M292" s="50"/>
      <c r="N292" s="50"/>
      <c r="O292" s="11"/>
      <c r="Q292" s="127"/>
      <c r="R292" s="127"/>
    </row>
    <row r="293" spans="1:18">
      <c r="A293" s="94"/>
      <c r="B293" s="94"/>
      <c r="C293" s="94"/>
      <c r="D293" s="94"/>
      <c r="E293" s="95"/>
      <c r="F293" s="94"/>
      <c r="G293" s="94"/>
      <c r="H293" s="96"/>
      <c r="I293" s="118"/>
      <c r="J293" s="48"/>
      <c r="K293" s="49"/>
      <c r="L293" s="49"/>
      <c r="M293" s="50"/>
      <c r="N293" s="50"/>
      <c r="Q293" s="51"/>
      <c r="R293" s="51"/>
    </row>
    <row r="294" spans="1:18">
      <c r="A294" s="94"/>
      <c r="B294" s="94"/>
      <c r="C294" s="94"/>
      <c r="D294" s="94"/>
      <c r="E294" s="95"/>
      <c r="F294" s="94"/>
      <c r="G294" s="94"/>
      <c r="H294" s="96"/>
      <c r="I294" s="118"/>
      <c r="J294" s="48"/>
      <c r="K294" s="49"/>
      <c r="L294" s="49"/>
      <c r="M294" s="50"/>
      <c r="N294" s="50"/>
      <c r="Q294" s="51"/>
      <c r="R294" s="51"/>
    </row>
    <row r="295" spans="1:18">
      <c r="A295" s="94"/>
      <c r="B295" s="94"/>
      <c r="C295" s="94"/>
      <c r="D295" s="94"/>
      <c r="E295" s="95"/>
      <c r="F295" s="94"/>
      <c r="G295" s="94"/>
      <c r="H295" s="96"/>
      <c r="I295" s="118"/>
      <c r="J295" s="48"/>
      <c r="K295" s="49"/>
      <c r="L295" s="49"/>
      <c r="M295" s="50"/>
      <c r="N295" s="50"/>
      <c r="Q295" s="51"/>
      <c r="R295" s="51"/>
    </row>
    <row r="296" spans="1:18">
      <c r="A296" s="94"/>
      <c r="B296" s="94"/>
      <c r="C296" s="94"/>
      <c r="D296" s="94"/>
      <c r="E296" s="95"/>
      <c r="F296" s="94"/>
      <c r="G296" s="94"/>
      <c r="H296" s="96"/>
      <c r="I296" s="118"/>
      <c r="J296" s="48"/>
      <c r="K296" s="49"/>
      <c r="L296" s="49"/>
      <c r="M296" s="50"/>
      <c r="N296" s="50"/>
      <c r="Q296" s="51"/>
      <c r="R296" s="51"/>
    </row>
    <row r="297" spans="1:18">
      <c r="A297" s="94"/>
      <c r="B297" s="94"/>
      <c r="C297" s="94"/>
      <c r="D297" s="94"/>
      <c r="E297" s="95"/>
      <c r="F297" s="94"/>
      <c r="G297" s="94"/>
      <c r="H297" s="96"/>
      <c r="I297" s="118"/>
      <c r="J297" s="48"/>
      <c r="K297" s="49"/>
      <c r="L297" s="49"/>
      <c r="M297" s="50"/>
      <c r="N297" s="50"/>
      <c r="Q297" s="51"/>
      <c r="R297" s="51"/>
    </row>
    <row r="298" spans="1:18">
      <c r="A298" s="94"/>
      <c r="B298" s="94"/>
      <c r="C298" s="94"/>
      <c r="D298" s="94"/>
      <c r="E298" s="95"/>
      <c r="F298" s="94"/>
      <c r="G298" s="94"/>
      <c r="H298" s="96"/>
      <c r="I298" s="118"/>
      <c r="J298" s="48"/>
      <c r="K298" s="49"/>
      <c r="L298" s="49"/>
      <c r="M298" s="50"/>
      <c r="N298" s="50"/>
      <c r="Q298" s="51"/>
      <c r="R298" s="51"/>
    </row>
    <row r="299" spans="1:18">
      <c r="A299" s="110"/>
      <c r="B299" s="110"/>
      <c r="C299" s="110"/>
      <c r="D299" s="94"/>
      <c r="E299" s="95"/>
      <c r="F299" s="94"/>
      <c r="G299" s="94"/>
      <c r="H299" s="96"/>
      <c r="I299" s="118"/>
      <c r="J299" s="48"/>
      <c r="K299" s="49"/>
      <c r="L299" s="49"/>
      <c r="M299" s="63"/>
      <c r="N299" s="50"/>
      <c r="Q299" s="51"/>
      <c r="R299" s="51"/>
    </row>
    <row r="300" spans="1:18">
      <c r="A300" s="111"/>
      <c r="B300" s="111"/>
      <c r="C300" s="111"/>
      <c r="D300" s="112"/>
      <c r="E300" s="113"/>
      <c r="F300" s="114"/>
      <c r="G300" s="114"/>
      <c r="H300" s="115"/>
      <c r="I300" s="132"/>
      <c r="J300" s="62"/>
      <c r="K300" s="49"/>
      <c r="L300" s="91"/>
      <c r="M300" s="50"/>
      <c r="N300" s="50"/>
      <c r="Q300" s="51"/>
      <c r="R300" s="51"/>
    </row>
    <row r="301" spans="1:18" s="126" customFormat="1">
      <c r="A301" s="114"/>
      <c r="B301" s="114"/>
      <c r="C301" s="114"/>
      <c r="D301" s="114"/>
      <c r="E301" s="113"/>
      <c r="F301" s="114"/>
      <c r="G301" s="114"/>
      <c r="H301" s="115"/>
      <c r="I301" s="121"/>
      <c r="J301" s="62"/>
      <c r="K301" s="49"/>
      <c r="L301" s="49"/>
      <c r="M301" s="50"/>
      <c r="N301" s="50"/>
      <c r="O301" s="11"/>
      <c r="Q301" s="127"/>
      <c r="R301" s="127"/>
    </row>
    <row r="302" spans="1:18">
      <c r="A302" s="94"/>
      <c r="B302" s="94"/>
      <c r="C302" s="94"/>
      <c r="D302" s="94"/>
      <c r="E302" s="95"/>
      <c r="F302" s="94"/>
      <c r="G302" s="94"/>
      <c r="H302" s="96"/>
      <c r="I302" s="121"/>
      <c r="J302" s="48"/>
      <c r="K302" s="49"/>
      <c r="L302" s="49"/>
      <c r="M302" s="50"/>
      <c r="N302" s="50"/>
      <c r="Q302" s="51"/>
      <c r="R302" s="51"/>
    </row>
    <row r="303" spans="1:18" s="126" customFormat="1">
      <c r="A303" s="114"/>
      <c r="B303" s="114"/>
      <c r="C303" s="114"/>
      <c r="D303" s="114"/>
      <c r="E303" s="113"/>
      <c r="F303" s="114"/>
      <c r="G303" s="114"/>
      <c r="H303" s="115"/>
      <c r="I303" s="121"/>
      <c r="J303" s="48"/>
      <c r="K303" s="49"/>
      <c r="L303" s="49"/>
      <c r="M303" s="50"/>
      <c r="N303" s="50"/>
      <c r="O303" s="11"/>
      <c r="Q303" s="127"/>
      <c r="R303" s="127"/>
    </row>
    <row r="304" spans="1:18">
      <c r="A304" s="94"/>
      <c r="B304" s="94"/>
      <c r="C304" s="94"/>
      <c r="D304" s="94"/>
      <c r="E304" s="95"/>
      <c r="F304" s="94"/>
      <c r="G304" s="94"/>
      <c r="H304" s="96"/>
      <c r="I304" s="121"/>
      <c r="J304" s="48"/>
      <c r="K304" s="49"/>
      <c r="L304" s="49"/>
      <c r="M304" s="50"/>
      <c r="N304" s="50"/>
      <c r="Q304" s="51"/>
      <c r="R304" s="51"/>
    </row>
    <row r="305" spans="1:18">
      <c r="A305" s="94"/>
      <c r="B305" s="94"/>
      <c r="C305" s="94"/>
      <c r="D305" s="94"/>
      <c r="E305" s="95"/>
      <c r="F305" s="94"/>
      <c r="G305" s="94"/>
      <c r="H305" s="96"/>
      <c r="I305" s="121"/>
      <c r="J305" s="48"/>
      <c r="K305" s="49"/>
      <c r="L305" s="49"/>
      <c r="M305" s="50"/>
      <c r="N305" s="50"/>
      <c r="Q305" s="51"/>
      <c r="R305" s="51"/>
    </row>
    <row r="306" spans="1:18">
      <c r="A306" s="94"/>
      <c r="B306" s="94"/>
      <c r="C306" s="94"/>
      <c r="D306" s="94"/>
      <c r="E306" s="95"/>
      <c r="F306" s="94"/>
      <c r="G306" s="94"/>
      <c r="H306" s="96"/>
      <c r="I306" s="121"/>
      <c r="J306" s="48"/>
      <c r="K306" s="49"/>
      <c r="L306" s="49"/>
      <c r="M306" s="50"/>
      <c r="N306" s="50"/>
      <c r="Q306" s="51"/>
      <c r="R306" s="51"/>
    </row>
    <row r="307" spans="1:18">
      <c r="A307" s="94"/>
      <c r="B307" s="94"/>
      <c r="C307" s="94"/>
      <c r="D307" s="94"/>
      <c r="E307" s="95"/>
      <c r="F307" s="94"/>
      <c r="G307" s="94"/>
      <c r="H307" s="96"/>
      <c r="I307" s="121"/>
      <c r="J307" s="48"/>
      <c r="K307" s="49"/>
      <c r="L307" s="49"/>
      <c r="M307" s="50"/>
      <c r="N307" s="50"/>
      <c r="Q307" s="51"/>
      <c r="R307" s="51"/>
    </row>
    <row r="308" spans="1:18">
      <c r="A308" s="94"/>
      <c r="B308" s="94"/>
      <c r="C308" s="94"/>
      <c r="D308" s="94"/>
      <c r="E308" s="95"/>
      <c r="F308" s="94"/>
      <c r="G308" s="94"/>
      <c r="H308" s="96"/>
      <c r="I308" s="121"/>
      <c r="J308" s="48"/>
      <c r="K308" s="49"/>
      <c r="L308" s="49"/>
      <c r="M308" s="50"/>
      <c r="N308" s="50"/>
      <c r="Q308" s="51"/>
      <c r="R308" s="51"/>
    </row>
    <row r="309" spans="1:18">
      <c r="A309" s="94"/>
      <c r="B309" s="94"/>
      <c r="C309" s="94"/>
      <c r="D309" s="94"/>
      <c r="E309" s="95"/>
      <c r="F309" s="94"/>
      <c r="G309" s="94"/>
      <c r="H309" s="96"/>
      <c r="I309" s="121"/>
      <c r="J309" s="48"/>
      <c r="K309" s="49"/>
      <c r="L309" s="49"/>
      <c r="M309" s="50"/>
      <c r="N309" s="50"/>
      <c r="Q309" s="51"/>
      <c r="R309" s="51"/>
    </row>
    <row r="310" spans="1:18">
      <c r="A310" s="94"/>
      <c r="B310" s="94"/>
      <c r="C310" s="94"/>
      <c r="D310" s="94"/>
      <c r="E310" s="95"/>
      <c r="F310" s="94"/>
      <c r="G310" s="94"/>
      <c r="H310" s="96"/>
      <c r="I310" s="121"/>
      <c r="J310" s="48"/>
      <c r="K310" s="49"/>
      <c r="L310" s="49"/>
      <c r="M310" s="50"/>
      <c r="N310" s="50"/>
      <c r="Q310" s="51"/>
      <c r="R310" s="51"/>
    </row>
    <row r="311" spans="1:18">
      <c r="A311" s="94"/>
      <c r="B311" s="94"/>
      <c r="C311" s="94"/>
      <c r="D311" s="94"/>
      <c r="E311" s="95"/>
      <c r="F311" s="94"/>
      <c r="G311" s="94"/>
      <c r="H311" s="96"/>
      <c r="I311" s="121"/>
      <c r="J311" s="48"/>
      <c r="K311" s="49"/>
      <c r="L311" s="49"/>
      <c r="M311" s="50"/>
      <c r="N311" s="50"/>
      <c r="Q311" s="51"/>
      <c r="R311" s="51"/>
    </row>
    <row r="312" spans="1:18">
      <c r="A312" s="94"/>
      <c r="B312" s="94"/>
      <c r="C312" s="94"/>
      <c r="D312" s="94"/>
      <c r="E312" s="95"/>
      <c r="F312" s="94"/>
      <c r="G312" s="94"/>
      <c r="H312" s="96"/>
      <c r="I312" s="121"/>
      <c r="J312" s="48"/>
      <c r="K312" s="49"/>
      <c r="L312" s="49"/>
      <c r="M312" s="50"/>
      <c r="N312" s="50"/>
      <c r="Q312" s="51"/>
      <c r="R312" s="51"/>
    </row>
    <row r="313" spans="1:18">
      <c r="A313" s="94"/>
      <c r="B313" s="94"/>
      <c r="C313" s="94"/>
      <c r="D313" s="94"/>
      <c r="E313" s="95"/>
      <c r="F313" s="94"/>
      <c r="G313" s="94"/>
      <c r="H313" s="96"/>
      <c r="I313" s="121"/>
      <c r="J313" s="48"/>
      <c r="K313" s="49"/>
      <c r="L313" s="49"/>
      <c r="M313" s="50"/>
      <c r="N313" s="50"/>
      <c r="Q313" s="51"/>
      <c r="R313" s="51"/>
    </row>
    <row r="314" spans="1:18">
      <c r="A314" s="94"/>
      <c r="B314" s="94"/>
      <c r="C314" s="94"/>
      <c r="D314" s="94"/>
      <c r="E314" s="95"/>
      <c r="F314" s="94"/>
      <c r="G314" s="94"/>
      <c r="H314" s="96"/>
      <c r="I314" s="121"/>
      <c r="J314" s="48"/>
      <c r="K314" s="49"/>
      <c r="L314" s="49"/>
      <c r="M314" s="50"/>
      <c r="N314" s="50"/>
      <c r="Q314" s="51"/>
      <c r="R314" s="51"/>
    </row>
    <row r="315" spans="1:18">
      <c r="A315" s="94"/>
      <c r="B315" s="94"/>
      <c r="C315" s="94"/>
      <c r="D315" s="94"/>
      <c r="E315" s="95"/>
      <c r="F315" s="94"/>
      <c r="G315" s="94"/>
      <c r="H315" s="96"/>
      <c r="I315" s="121"/>
      <c r="J315" s="48"/>
      <c r="K315" s="49"/>
      <c r="L315" s="49"/>
      <c r="M315" s="50"/>
      <c r="N315" s="50"/>
      <c r="Q315" s="51"/>
      <c r="R315" s="51"/>
    </row>
    <row r="316" spans="1:18">
      <c r="A316" s="94"/>
      <c r="B316" s="94"/>
      <c r="C316" s="94"/>
      <c r="D316" s="94"/>
      <c r="E316" s="95"/>
      <c r="F316" s="94"/>
      <c r="G316" s="94"/>
      <c r="H316" s="96"/>
      <c r="I316" s="121"/>
      <c r="J316" s="48"/>
      <c r="K316" s="49"/>
      <c r="L316" s="49"/>
      <c r="M316" s="50"/>
      <c r="N316" s="50"/>
      <c r="Q316" s="51"/>
      <c r="R316" s="51"/>
    </row>
    <row r="317" spans="1:18">
      <c r="A317" s="94"/>
      <c r="B317" s="94"/>
      <c r="C317" s="94"/>
      <c r="D317" s="94"/>
      <c r="E317" s="95"/>
      <c r="F317" s="94"/>
      <c r="G317" s="94"/>
      <c r="H317" s="96"/>
      <c r="I317" s="121"/>
      <c r="J317" s="48"/>
      <c r="K317" s="49"/>
      <c r="L317" s="49"/>
      <c r="M317" s="50"/>
      <c r="N317" s="50"/>
      <c r="Q317" s="51"/>
      <c r="R317" s="51"/>
    </row>
    <row r="318" spans="1:18">
      <c r="A318" s="94"/>
      <c r="B318" s="94"/>
      <c r="C318" s="94"/>
      <c r="D318" s="94"/>
      <c r="E318" s="95"/>
      <c r="F318" s="94"/>
      <c r="G318" s="94"/>
      <c r="H318" s="96"/>
      <c r="I318" s="121"/>
      <c r="J318" s="48"/>
      <c r="K318" s="49"/>
      <c r="L318" s="49"/>
      <c r="M318" s="50"/>
      <c r="N318" s="50"/>
      <c r="Q318" s="51"/>
      <c r="R318" s="51"/>
    </row>
    <row r="319" spans="1:18">
      <c r="A319" s="94"/>
      <c r="B319" s="94"/>
      <c r="C319" s="94"/>
      <c r="D319" s="94"/>
      <c r="E319" s="95"/>
      <c r="F319" s="94"/>
      <c r="G319" s="94"/>
      <c r="H319" s="96"/>
      <c r="I319" s="121"/>
      <c r="J319" s="48"/>
      <c r="K319" s="49"/>
      <c r="L319" s="49"/>
      <c r="M319" s="50"/>
      <c r="N319" s="50"/>
      <c r="Q319" s="51"/>
      <c r="R319" s="51"/>
    </row>
    <row r="320" spans="1:18">
      <c r="A320" s="94"/>
      <c r="B320" s="94"/>
      <c r="C320" s="94"/>
      <c r="D320" s="94"/>
      <c r="E320" s="95"/>
      <c r="F320" s="94"/>
      <c r="G320" s="94"/>
      <c r="H320" s="96"/>
      <c r="I320" s="121"/>
      <c r="J320" s="48"/>
      <c r="K320" s="49"/>
      <c r="L320" s="49"/>
      <c r="M320" s="50"/>
      <c r="N320" s="50"/>
      <c r="Q320" s="51"/>
      <c r="R320" s="51"/>
    </row>
    <row r="321" spans="1:18">
      <c r="A321" s="94"/>
      <c r="B321" s="94"/>
      <c r="C321" s="94"/>
      <c r="D321" s="94"/>
      <c r="E321" s="95"/>
      <c r="F321" s="94"/>
      <c r="G321" s="94"/>
      <c r="H321" s="96"/>
      <c r="I321" s="121"/>
      <c r="J321" s="48"/>
      <c r="K321" s="49"/>
      <c r="L321" s="49"/>
      <c r="M321" s="50"/>
      <c r="N321" s="50"/>
      <c r="Q321" s="51"/>
      <c r="R321" s="51"/>
    </row>
    <row r="322" spans="1:18">
      <c r="A322" s="94"/>
      <c r="B322" s="94"/>
      <c r="C322" s="94"/>
      <c r="D322" s="94"/>
      <c r="E322" s="95"/>
      <c r="F322" s="94"/>
      <c r="G322" s="94"/>
      <c r="H322" s="96"/>
      <c r="I322" s="121"/>
      <c r="J322" s="48"/>
      <c r="K322" s="49"/>
      <c r="L322" s="49"/>
      <c r="M322" s="50"/>
      <c r="N322" s="50"/>
      <c r="Q322" s="51"/>
      <c r="R322" s="51"/>
    </row>
    <row r="323" spans="1:18">
      <c r="A323" s="94"/>
      <c r="B323" s="94"/>
      <c r="C323" s="94"/>
      <c r="D323" s="94"/>
      <c r="E323" s="95"/>
      <c r="F323" s="94"/>
      <c r="G323" s="94"/>
      <c r="H323" s="96"/>
      <c r="I323" s="121"/>
      <c r="J323" s="48"/>
      <c r="K323" s="49"/>
      <c r="L323" s="49"/>
      <c r="M323" s="50"/>
      <c r="N323" s="50"/>
      <c r="Q323" s="51"/>
      <c r="R323" s="51"/>
    </row>
    <row r="324" spans="1:18">
      <c r="A324" s="94"/>
      <c r="B324" s="94"/>
      <c r="C324" s="94"/>
      <c r="D324" s="94"/>
      <c r="E324" s="95"/>
      <c r="F324" s="94"/>
      <c r="G324" s="94"/>
      <c r="H324" s="96"/>
      <c r="I324" s="121"/>
      <c r="J324" s="48"/>
      <c r="K324" s="49"/>
      <c r="L324" s="49"/>
      <c r="M324" s="50"/>
      <c r="N324" s="50"/>
      <c r="Q324" s="51"/>
      <c r="R324" s="51"/>
    </row>
    <row r="325" spans="1:18">
      <c r="A325" s="94"/>
      <c r="B325" s="94"/>
      <c r="C325" s="94"/>
      <c r="D325" s="94"/>
      <c r="E325" s="95"/>
      <c r="F325" s="94"/>
      <c r="G325" s="94"/>
      <c r="H325" s="96"/>
      <c r="I325" s="121"/>
      <c r="J325" s="48"/>
      <c r="K325" s="49"/>
      <c r="L325" s="49"/>
      <c r="M325" s="50"/>
      <c r="N325" s="50"/>
      <c r="Q325" s="51"/>
      <c r="R325" s="51"/>
    </row>
    <row r="326" spans="1:18">
      <c r="A326" s="94"/>
      <c r="B326" s="94"/>
      <c r="C326" s="94"/>
      <c r="D326" s="94"/>
      <c r="E326" s="95"/>
      <c r="F326" s="94"/>
      <c r="G326" s="94"/>
      <c r="H326" s="96"/>
      <c r="I326" s="121"/>
      <c r="J326" s="48"/>
      <c r="K326" s="49"/>
      <c r="L326" s="49"/>
      <c r="M326" s="50"/>
      <c r="N326" s="50"/>
      <c r="Q326" s="51"/>
      <c r="R326" s="51"/>
    </row>
    <row r="327" spans="1:18">
      <c r="A327" s="94"/>
      <c r="B327" s="94"/>
      <c r="C327" s="94"/>
      <c r="D327" s="94"/>
      <c r="E327" s="95"/>
      <c r="F327" s="94"/>
      <c r="G327" s="94"/>
      <c r="H327" s="96"/>
      <c r="I327" s="121"/>
      <c r="J327" s="48"/>
      <c r="K327" s="49"/>
      <c r="L327" s="49"/>
      <c r="M327" s="50"/>
      <c r="N327" s="50"/>
      <c r="Q327" s="51"/>
      <c r="R327" s="51"/>
    </row>
    <row r="328" spans="1:18" s="126" customFormat="1">
      <c r="A328" s="114"/>
      <c r="B328" s="114"/>
      <c r="C328" s="114"/>
      <c r="D328" s="114"/>
      <c r="E328" s="113"/>
      <c r="F328" s="114"/>
      <c r="G328" s="114"/>
      <c r="H328" s="115"/>
      <c r="I328" s="121"/>
      <c r="J328" s="48"/>
      <c r="K328" s="49"/>
      <c r="L328" s="49"/>
      <c r="M328" s="50"/>
      <c r="N328" s="50"/>
      <c r="O328" s="11"/>
      <c r="Q328" s="127"/>
      <c r="R328" s="127"/>
    </row>
    <row r="329" spans="1:18">
      <c r="A329" s="94"/>
      <c r="B329" s="94"/>
      <c r="C329" s="94"/>
      <c r="D329" s="94"/>
      <c r="E329" s="95"/>
      <c r="F329" s="94"/>
      <c r="G329" s="94"/>
      <c r="H329" s="96"/>
      <c r="I329" s="121"/>
      <c r="J329" s="48"/>
      <c r="K329" s="49"/>
      <c r="L329" s="49"/>
      <c r="M329" s="50"/>
      <c r="N329" s="50"/>
      <c r="Q329" s="51"/>
      <c r="R329" s="51"/>
    </row>
    <row r="330" spans="1:18">
      <c r="A330" s="94"/>
      <c r="B330" s="94"/>
      <c r="C330" s="94"/>
      <c r="D330" s="94"/>
      <c r="E330" s="95"/>
      <c r="F330" s="94"/>
      <c r="G330" s="94"/>
      <c r="H330" s="96"/>
      <c r="I330" s="121"/>
      <c r="J330" s="48"/>
      <c r="K330" s="49"/>
      <c r="L330" s="49"/>
      <c r="M330" s="50"/>
      <c r="N330" s="50"/>
      <c r="Q330" s="51"/>
      <c r="R330" s="51"/>
    </row>
    <row r="331" spans="1:18">
      <c r="A331" s="94"/>
      <c r="B331" s="94"/>
      <c r="C331" s="94"/>
      <c r="D331" s="94"/>
      <c r="E331" s="95"/>
      <c r="F331" s="94"/>
      <c r="G331" s="94"/>
      <c r="H331" s="96"/>
      <c r="I331" s="121"/>
      <c r="J331" s="48"/>
      <c r="K331" s="49"/>
      <c r="L331" s="49"/>
      <c r="M331" s="50"/>
      <c r="N331" s="50"/>
      <c r="Q331" s="51"/>
      <c r="R331" s="51"/>
    </row>
    <row r="332" spans="1:18">
      <c r="A332" s="94"/>
      <c r="B332" s="94"/>
      <c r="C332" s="94"/>
      <c r="D332" s="94"/>
      <c r="E332" s="95"/>
      <c r="F332" s="94"/>
      <c r="G332" s="94"/>
      <c r="H332" s="96"/>
      <c r="I332" s="121"/>
      <c r="J332" s="48"/>
      <c r="K332" s="49"/>
      <c r="L332" s="49"/>
      <c r="M332" s="50"/>
      <c r="N332" s="50"/>
      <c r="Q332" s="51"/>
      <c r="R332" s="51"/>
    </row>
    <row r="333" spans="1:18">
      <c r="A333" s="94"/>
      <c r="B333" s="94"/>
      <c r="C333" s="94"/>
      <c r="D333" s="94"/>
      <c r="E333" s="95"/>
      <c r="F333" s="94"/>
      <c r="G333" s="94"/>
      <c r="H333" s="96"/>
      <c r="I333" s="121"/>
      <c r="J333" s="48"/>
      <c r="K333" s="49"/>
      <c r="L333" s="49"/>
      <c r="M333" s="50"/>
      <c r="N333" s="50"/>
      <c r="Q333" s="51"/>
      <c r="R333" s="51"/>
    </row>
    <row r="334" spans="1:18">
      <c r="A334" s="94"/>
      <c r="B334" s="94"/>
      <c r="C334" s="94"/>
      <c r="D334" s="94"/>
      <c r="E334" s="95"/>
      <c r="F334" s="94"/>
      <c r="G334" s="94"/>
      <c r="H334" s="96"/>
      <c r="I334" s="121"/>
      <c r="J334" s="48"/>
      <c r="K334" s="49"/>
      <c r="L334" s="49"/>
      <c r="M334" s="50"/>
      <c r="N334" s="50"/>
      <c r="Q334" s="51"/>
      <c r="R334" s="51"/>
    </row>
    <row r="335" spans="1:18">
      <c r="A335" s="94"/>
      <c r="B335" s="94"/>
      <c r="C335" s="94"/>
      <c r="D335" s="94"/>
      <c r="E335" s="95"/>
      <c r="F335" s="94"/>
      <c r="G335" s="94"/>
      <c r="H335" s="96"/>
      <c r="I335" s="121"/>
      <c r="J335" s="48"/>
      <c r="K335" s="49"/>
      <c r="L335" s="49"/>
      <c r="M335" s="50"/>
      <c r="N335" s="50"/>
      <c r="Q335" s="51"/>
      <c r="R335" s="51"/>
    </row>
    <row r="336" spans="1:18">
      <c r="A336" s="94"/>
      <c r="B336" s="94"/>
      <c r="C336" s="94"/>
      <c r="D336" s="94"/>
      <c r="E336" s="95"/>
      <c r="F336" s="94"/>
      <c r="G336" s="94"/>
      <c r="H336" s="96"/>
      <c r="I336" s="121"/>
      <c r="J336" s="48"/>
      <c r="K336" s="49"/>
      <c r="L336" s="49"/>
      <c r="M336" s="50"/>
      <c r="N336" s="50"/>
      <c r="Q336" s="51"/>
      <c r="R336" s="51"/>
    </row>
    <row r="337" spans="1:18">
      <c r="A337" s="94"/>
      <c r="B337" s="94"/>
      <c r="C337" s="94"/>
      <c r="D337" s="94"/>
      <c r="E337" s="95"/>
      <c r="F337" s="94"/>
      <c r="G337" s="94"/>
      <c r="H337" s="96"/>
      <c r="I337" s="121"/>
      <c r="J337" s="48"/>
      <c r="K337" s="49"/>
      <c r="L337" s="49"/>
      <c r="M337" s="50"/>
      <c r="N337" s="50"/>
      <c r="Q337" s="51"/>
      <c r="R337" s="51"/>
    </row>
    <row r="338" spans="1:18">
      <c r="A338" s="94"/>
      <c r="B338" s="94"/>
      <c r="C338" s="94"/>
      <c r="D338" s="94"/>
      <c r="E338" s="95"/>
      <c r="F338" s="94"/>
      <c r="G338" s="94"/>
      <c r="H338" s="96"/>
      <c r="I338" s="121"/>
      <c r="J338" s="48"/>
      <c r="K338" s="49"/>
      <c r="L338" s="49"/>
      <c r="M338" s="50"/>
      <c r="N338" s="50"/>
      <c r="Q338" s="51"/>
      <c r="R338" s="51"/>
    </row>
    <row r="339" spans="1:18">
      <c r="A339" s="94"/>
      <c r="B339" s="94"/>
      <c r="C339" s="94"/>
      <c r="D339" s="94"/>
      <c r="E339" s="95"/>
      <c r="F339" s="94"/>
      <c r="G339" s="94"/>
      <c r="H339" s="96"/>
      <c r="I339" s="121"/>
      <c r="J339" s="48"/>
      <c r="K339" s="49"/>
      <c r="L339" s="49"/>
      <c r="M339" s="50"/>
      <c r="N339" s="50"/>
      <c r="Q339" s="51"/>
      <c r="R339" s="51"/>
    </row>
    <row r="340" spans="1:18">
      <c r="A340" s="94"/>
      <c r="B340" s="94"/>
      <c r="C340" s="94"/>
      <c r="D340" s="94"/>
      <c r="E340" s="95"/>
      <c r="F340" s="94"/>
      <c r="G340" s="94"/>
      <c r="H340" s="96"/>
      <c r="I340" s="121"/>
      <c r="J340" s="48"/>
      <c r="K340" s="49"/>
      <c r="L340" s="49"/>
      <c r="M340" s="50"/>
      <c r="N340" s="50"/>
      <c r="Q340" s="51"/>
      <c r="R340" s="51"/>
    </row>
    <row r="341" spans="1:18">
      <c r="A341" s="94"/>
      <c r="B341" s="94"/>
      <c r="C341" s="94"/>
      <c r="D341" s="94"/>
      <c r="E341" s="95"/>
      <c r="F341" s="94"/>
      <c r="G341" s="94"/>
      <c r="H341" s="96"/>
      <c r="I341" s="121"/>
      <c r="J341" s="48"/>
      <c r="K341" s="49"/>
      <c r="L341" s="49"/>
      <c r="M341" s="50"/>
      <c r="N341" s="50"/>
      <c r="Q341" s="51"/>
      <c r="R341" s="51"/>
    </row>
    <row r="342" spans="1:18">
      <c r="A342" s="94"/>
      <c r="B342" s="94"/>
      <c r="C342" s="94"/>
      <c r="D342" s="94"/>
      <c r="E342" s="95"/>
      <c r="F342" s="94"/>
      <c r="G342" s="94"/>
      <c r="H342" s="96"/>
      <c r="I342" s="121"/>
      <c r="J342" s="48"/>
      <c r="K342" s="49"/>
      <c r="L342" s="49"/>
      <c r="M342" s="50"/>
      <c r="N342" s="50"/>
      <c r="Q342" s="51"/>
      <c r="R342" s="51"/>
    </row>
    <row r="343" spans="1:18">
      <c r="A343" s="94"/>
      <c r="B343" s="94"/>
      <c r="C343" s="94"/>
      <c r="D343" s="94"/>
      <c r="E343" s="95"/>
      <c r="F343" s="94"/>
      <c r="G343" s="94"/>
      <c r="H343" s="96"/>
      <c r="I343" s="121"/>
      <c r="J343" s="48"/>
      <c r="K343" s="49"/>
      <c r="L343" s="49"/>
      <c r="M343" s="50"/>
      <c r="N343" s="50"/>
      <c r="Q343" s="51"/>
      <c r="R343" s="51"/>
    </row>
    <row r="344" spans="1:18">
      <c r="A344" s="94"/>
      <c r="B344" s="94"/>
      <c r="C344" s="94"/>
      <c r="D344" s="94"/>
      <c r="E344" s="95"/>
      <c r="F344" s="94"/>
      <c r="G344" s="94"/>
      <c r="H344" s="96"/>
      <c r="I344" s="121"/>
      <c r="J344" s="48"/>
      <c r="K344" s="49"/>
      <c r="L344" s="49"/>
      <c r="M344" s="50"/>
      <c r="N344" s="50"/>
      <c r="Q344" s="51"/>
      <c r="R344" s="51"/>
    </row>
    <row r="345" spans="1:18">
      <c r="A345" s="94"/>
      <c r="B345" s="94"/>
      <c r="C345" s="94"/>
      <c r="D345" s="94"/>
      <c r="E345" s="95"/>
      <c r="F345" s="94"/>
      <c r="G345" s="94"/>
      <c r="H345" s="96"/>
      <c r="I345" s="121"/>
      <c r="J345" s="48"/>
      <c r="K345" s="49"/>
      <c r="L345" s="49"/>
      <c r="M345" s="50"/>
      <c r="N345" s="50"/>
      <c r="Q345" s="51"/>
      <c r="R345" s="51"/>
    </row>
    <row r="346" spans="1:18">
      <c r="A346" s="94"/>
      <c r="B346" s="94"/>
      <c r="C346" s="94"/>
      <c r="D346" s="94"/>
      <c r="E346" s="95"/>
      <c r="F346" s="94"/>
      <c r="G346" s="94"/>
      <c r="H346" s="96"/>
      <c r="I346" s="121"/>
      <c r="J346" s="48"/>
      <c r="K346" s="49"/>
      <c r="L346" s="49"/>
      <c r="M346" s="50"/>
      <c r="N346" s="50"/>
      <c r="Q346" s="51"/>
      <c r="R346" s="51"/>
    </row>
    <row r="347" spans="1:18">
      <c r="A347" s="94"/>
      <c r="B347" s="94"/>
      <c r="C347" s="94"/>
      <c r="D347" s="94"/>
      <c r="E347" s="95"/>
      <c r="F347" s="94"/>
      <c r="G347" s="94"/>
      <c r="H347" s="96"/>
      <c r="I347" s="121"/>
      <c r="J347" s="48"/>
      <c r="K347" s="49"/>
      <c r="L347" s="49"/>
      <c r="M347" s="50"/>
      <c r="N347" s="50"/>
      <c r="Q347" s="51"/>
      <c r="R347" s="51"/>
    </row>
    <row r="348" spans="1:18">
      <c r="A348" s="94"/>
      <c r="B348" s="94"/>
      <c r="C348" s="94"/>
      <c r="D348" s="94"/>
      <c r="E348" s="95"/>
      <c r="F348" s="94"/>
      <c r="G348" s="94"/>
      <c r="H348" s="96"/>
      <c r="I348" s="121"/>
      <c r="J348" s="48"/>
      <c r="K348" s="49"/>
      <c r="L348" s="49"/>
      <c r="M348" s="50"/>
      <c r="N348" s="50"/>
      <c r="Q348" s="51"/>
      <c r="R348" s="51"/>
    </row>
    <row r="349" spans="1:18">
      <c r="A349" s="94"/>
      <c r="B349" s="94"/>
      <c r="C349" s="94"/>
      <c r="D349" s="94"/>
      <c r="E349" s="95"/>
      <c r="F349" s="94"/>
      <c r="G349" s="94"/>
      <c r="H349" s="96"/>
      <c r="I349" s="121"/>
      <c r="J349" s="48"/>
      <c r="K349" s="49"/>
      <c r="L349" s="49"/>
      <c r="M349" s="50"/>
      <c r="N349" s="50"/>
      <c r="Q349" s="51"/>
      <c r="R349" s="51"/>
    </row>
    <row r="350" spans="1:18" s="126" customFormat="1">
      <c r="A350" s="114"/>
      <c r="B350" s="114"/>
      <c r="C350" s="114"/>
      <c r="D350" s="114"/>
      <c r="E350" s="113"/>
      <c r="F350" s="114"/>
      <c r="G350" s="114"/>
      <c r="H350" s="115"/>
      <c r="I350" s="121"/>
      <c r="J350" s="48"/>
      <c r="K350" s="49"/>
      <c r="L350" s="49"/>
      <c r="M350" s="50"/>
      <c r="N350" s="50"/>
      <c r="O350" s="11"/>
      <c r="Q350" s="127"/>
      <c r="R350" s="127"/>
    </row>
    <row r="351" spans="1:18">
      <c r="A351" s="94"/>
      <c r="B351" s="94"/>
      <c r="C351" s="94"/>
      <c r="D351" s="94"/>
      <c r="E351" s="95"/>
      <c r="F351" s="94"/>
      <c r="G351" s="94"/>
      <c r="H351" s="96"/>
      <c r="I351" s="121"/>
      <c r="J351" s="48"/>
      <c r="K351" s="49"/>
      <c r="L351" s="49"/>
      <c r="M351" s="50"/>
      <c r="N351" s="50"/>
      <c r="Q351" s="51"/>
      <c r="R351" s="51"/>
    </row>
    <row r="352" spans="1:18" s="126" customFormat="1">
      <c r="A352" s="114"/>
      <c r="B352" s="114"/>
      <c r="C352" s="114"/>
      <c r="D352" s="114"/>
      <c r="E352" s="113"/>
      <c r="F352" s="114"/>
      <c r="G352" s="114"/>
      <c r="H352" s="115"/>
      <c r="I352" s="121"/>
      <c r="J352" s="48"/>
      <c r="K352" s="49"/>
      <c r="L352" s="49"/>
      <c r="M352" s="50"/>
      <c r="N352" s="50"/>
      <c r="O352" s="11"/>
      <c r="Q352" s="127"/>
      <c r="R352" s="127"/>
    </row>
    <row r="353" spans="1:18">
      <c r="A353" s="94"/>
      <c r="B353" s="94"/>
      <c r="C353" s="94"/>
      <c r="D353" s="94"/>
      <c r="E353" s="95"/>
      <c r="F353" s="94"/>
      <c r="G353" s="94"/>
      <c r="H353" s="96"/>
      <c r="I353" s="121"/>
      <c r="J353" s="48"/>
      <c r="K353" s="49"/>
      <c r="L353" s="49"/>
      <c r="M353" s="50"/>
      <c r="N353" s="50"/>
      <c r="Q353" s="51"/>
      <c r="R353" s="51"/>
    </row>
    <row r="354" spans="1:18">
      <c r="A354" s="94"/>
      <c r="B354" s="94"/>
      <c r="C354" s="94"/>
      <c r="D354" s="94"/>
      <c r="E354" s="95"/>
      <c r="F354" s="94"/>
      <c r="G354" s="94"/>
      <c r="H354" s="96"/>
      <c r="I354" s="121"/>
      <c r="J354" s="48"/>
      <c r="K354" s="49"/>
      <c r="L354" s="49"/>
      <c r="M354" s="50"/>
      <c r="N354" s="50"/>
      <c r="Q354" s="51"/>
      <c r="R354" s="51"/>
    </row>
    <row r="355" spans="1:18">
      <c r="A355" s="94"/>
      <c r="B355" s="94"/>
      <c r="C355" s="94"/>
      <c r="D355" s="94"/>
      <c r="E355" s="95"/>
      <c r="F355" s="94"/>
      <c r="G355" s="94"/>
      <c r="H355" s="96"/>
      <c r="I355" s="121"/>
      <c r="J355" s="48"/>
      <c r="K355" s="49"/>
      <c r="L355" s="49"/>
      <c r="M355" s="50"/>
      <c r="N355" s="50"/>
      <c r="Q355" s="51"/>
      <c r="R355" s="51"/>
    </row>
    <row r="356" spans="1:18">
      <c r="A356" s="94"/>
      <c r="B356" s="94"/>
      <c r="C356" s="94"/>
      <c r="D356" s="94"/>
      <c r="E356" s="95"/>
      <c r="F356" s="94"/>
      <c r="G356" s="94"/>
      <c r="H356" s="96"/>
      <c r="I356" s="121"/>
      <c r="J356" s="48"/>
      <c r="K356" s="49"/>
      <c r="L356" s="49"/>
      <c r="M356" s="50"/>
      <c r="N356" s="50"/>
      <c r="Q356" s="51"/>
      <c r="R356" s="51"/>
    </row>
    <row r="357" spans="1:18">
      <c r="A357" s="94"/>
      <c r="B357" s="94"/>
      <c r="C357" s="94"/>
      <c r="D357" s="94"/>
      <c r="E357" s="95"/>
      <c r="F357" s="94"/>
      <c r="G357" s="94"/>
      <c r="H357" s="96"/>
      <c r="I357" s="121"/>
      <c r="J357" s="48"/>
      <c r="K357" s="49"/>
      <c r="L357" s="49"/>
      <c r="M357" s="50"/>
      <c r="N357" s="50"/>
      <c r="Q357" s="51"/>
      <c r="R357" s="51"/>
    </row>
    <row r="358" spans="1:18">
      <c r="A358" s="94"/>
      <c r="B358" s="94"/>
      <c r="C358" s="94"/>
      <c r="D358" s="94"/>
      <c r="E358" s="95"/>
      <c r="F358" s="94"/>
      <c r="G358" s="94"/>
      <c r="H358" s="96"/>
      <c r="I358" s="121"/>
      <c r="J358" s="48"/>
      <c r="K358" s="49"/>
      <c r="L358" s="49"/>
      <c r="M358" s="50"/>
      <c r="N358" s="50"/>
      <c r="Q358" s="51"/>
      <c r="R358" s="51"/>
    </row>
    <row r="359" spans="1:18">
      <c r="A359" s="94"/>
      <c r="B359" s="94"/>
      <c r="C359" s="94"/>
      <c r="D359" s="94"/>
      <c r="E359" s="95"/>
      <c r="F359" s="94"/>
      <c r="G359" s="94"/>
      <c r="H359" s="96"/>
      <c r="I359" s="121"/>
      <c r="J359" s="48"/>
      <c r="K359" s="49"/>
      <c r="L359" s="49"/>
      <c r="M359" s="50"/>
      <c r="N359" s="50"/>
      <c r="Q359" s="51"/>
      <c r="R359" s="51"/>
    </row>
    <row r="360" spans="1:18">
      <c r="A360" s="94"/>
      <c r="B360" s="94"/>
      <c r="C360" s="94"/>
      <c r="D360" s="94"/>
      <c r="E360" s="95"/>
      <c r="F360" s="94"/>
      <c r="G360" s="94"/>
      <c r="H360" s="96"/>
      <c r="I360" s="121"/>
      <c r="J360" s="48"/>
      <c r="K360" s="49"/>
      <c r="L360" s="49"/>
      <c r="M360" s="50"/>
      <c r="N360" s="50"/>
      <c r="Q360" s="51"/>
      <c r="R360" s="51"/>
    </row>
    <row r="361" spans="1:18">
      <c r="A361" s="94"/>
      <c r="B361" s="94"/>
      <c r="C361" s="94"/>
      <c r="D361" s="94"/>
      <c r="E361" s="95"/>
      <c r="F361" s="94"/>
      <c r="G361" s="94"/>
      <c r="H361" s="96"/>
      <c r="I361" s="121"/>
      <c r="J361" s="48"/>
      <c r="K361" s="49"/>
      <c r="L361" s="49"/>
      <c r="M361" s="50"/>
      <c r="N361" s="50"/>
      <c r="Q361" s="51"/>
      <c r="R361" s="51"/>
    </row>
    <row r="362" spans="1:18">
      <c r="A362" s="94"/>
      <c r="B362" s="94"/>
      <c r="C362" s="94"/>
      <c r="D362" s="94"/>
      <c r="E362" s="95"/>
      <c r="F362" s="94"/>
      <c r="G362" s="94"/>
      <c r="H362" s="96"/>
      <c r="I362" s="121"/>
      <c r="J362" s="48"/>
      <c r="K362" s="49"/>
      <c r="L362" s="49"/>
      <c r="M362" s="50"/>
      <c r="N362" s="50"/>
      <c r="Q362" s="51"/>
      <c r="R362" s="51"/>
    </row>
    <row r="363" spans="1:18">
      <c r="A363" s="94"/>
      <c r="B363" s="94"/>
      <c r="C363" s="94"/>
      <c r="D363" s="94"/>
      <c r="E363" s="95"/>
      <c r="F363" s="94"/>
      <c r="G363" s="94"/>
      <c r="H363" s="96"/>
      <c r="I363" s="121"/>
      <c r="J363" s="48"/>
      <c r="K363" s="49"/>
      <c r="L363" s="49"/>
      <c r="M363" s="50"/>
      <c r="N363" s="50"/>
      <c r="Q363" s="51"/>
      <c r="R363" s="51"/>
    </row>
    <row r="364" spans="1:18">
      <c r="A364" s="94"/>
      <c r="B364" s="94"/>
      <c r="C364" s="94"/>
      <c r="D364" s="94"/>
      <c r="E364" s="95"/>
      <c r="F364" s="94"/>
      <c r="G364" s="94"/>
      <c r="H364" s="96"/>
      <c r="I364" s="121"/>
      <c r="J364" s="48"/>
      <c r="K364" s="49"/>
      <c r="L364" s="49"/>
      <c r="M364" s="50"/>
      <c r="N364" s="50"/>
      <c r="Q364" s="51"/>
      <c r="R364" s="51"/>
    </row>
    <row r="365" spans="1:18">
      <c r="A365" s="94"/>
      <c r="B365" s="94"/>
      <c r="C365" s="94"/>
      <c r="D365" s="94"/>
      <c r="E365" s="95"/>
      <c r="F365" s="94"/>
      <c r="G365" s="94"/>
      <c r="H365" s="96"/>
      <c r="I365" s="121"/>
      <c r="J365" s="48"/>
      <c r="K365" s="49"/>
      <c r="L365" s="49"/>
      <c r="M365" s="50"/>
      <c r="N365" s="50"/>
      <c r="Q365" s="51"/>
      <c r="R365" s="51"/>
    </row>
    <row r="366" spans="1:18">
      <c r="A366" s="94"/>
      <c r="B366" s="94"/>
      <c r="C366" s="94"/>
      <c r="D366" s="94"/>
      <c r="E366" s="95"/>
      <c r="F366" s="94"/>
      <c r="G366" s="94"/>
      <c r="H366" s="96"/>
      <c r="I366" s="121"/>
      <c r="J366" s="48"/>
      <c r="K366" s="49"/>
      <c r="L366" s="49"/>
      <c r="M366" s="50"/>
      <c r="N366" s="50"/>
      <c r="Q366" s="51"/>
      <c r="R366" s="51"/>
    </row>
    <row r="367" spans="1:18">
      <c r="A367" s="94"/>
      <c r="B367" s="94"/>
      <c r="C367" s="94"/>
      <c r="D367" s="94"/>
      <c r="E367" s="95"/>
      <c r="F367" s="94"/>
      <c r="G367" s="94"/>
      <c r="H367" s="96"/>
      <c r="I367" s="121"/>
      <c r="J367" s="48"/>
      <c r="K367" s="49"/>
      <c r="L367" s="49"/>
      <c r="M367" s="50"/>
      <c r="N367" s="50"/>
      <c r="Q367" s="51"/>
      <c r="R367" s="51"/>
    </row>
    <row r="368" spans="1:18">
      <c r="A368" s="94"/>
      <c r="B368" s="94"/>
      <c r="C368" s="94"/>
      <c r="D368" s="94"/>
      <c r="E368" s="95"/>
      <c r="F368" s="94"/>
      <c r="G368" s="94"/>
      <c r="H368" s="96"/>
      <c r="I368" s="121"/>
      <c r="J368" s="48"/>
      <c r="K368" s="49"/>
      <c r="L368" s="49"/>
      <c r="M368" s="50"/>
      <c r="N368" s="50"/>
      <c r="Q368" s="51"/>
      <c r="R368" s="51"/>
    </row>
    <row r="369" spans="1:18">
      <c r="A369" s="94"/>
      <c r="B369" s="94"/>
      <c r="C369" s="94"/>
      <c r="D369" s="94"/>
      <c r="E369" s="95"/>
      <c r="F369" s="94"/>
      <c r="G369" s="94"/>
      <c r="H369" s="96"/>
      <c r="I369" s="121"/>
      <c r="J369" s="48"/>
      <c r="K369" s="49"/>
      <c r="L369" s="49"/>
      <c r="M369" s="50"/>
      <c r="N369" s="50"/>
      <c r="Q369" s="51"/>
      <c r="R369" s="51"/>
    </row>
    <row r="370" spans="1:18">
      <c r="A370" s="94"/>
      <c r="B370" s="94"/>
      <c r="C370" s="94"/>
      <c r="D370" s="94"/>
      <c r="E370" s="95"/>
      <c r="F370" s="94"/>
      <c r="G370" s="94"/>
      <c r="H370" s="96"/>
      <c r="I370" s="121"/>
      <c r="J370" s="48"/>
      <c r="K370" s="49"/>
      <c r="L370" s="49"/>
      <c r="M370" s="50"/>
      <c r="N370" s="50"/>
      <c r="Q370" s="51"/>
      <c r="R370" s="51"/>
    </row>
    <row r="371" spans="1:18">
      <c r="A371" s="94"/>
      <c r="B371" s="94"/>
      <c r="C371" s="94"/>
      <c r="D371" s="94"/>
      <c r="E371" s="95"/>
      <c r="F371" s="94"/>
      <c r="G371" s="94"/>
      <c r="H371" s="96"/>
      <c r="I371" s="121"/>
      <c r="J371" s="48"/>
      <c r="K371" s="49"/>
      <c r="L371" s="49"/>
      <c r="M371" s="50"/>
      <c r="N371" s="50"/>
      <c r="Q371" s="51"/>
      <c r="R371" s="51"/>
    </row>
    <row r="372" spans="1:18">
      <c r="A372" s="94"/>
      <c r="B372" s="94"/>
      <c r="C372" s="94"/>
      <c r="D372" s="94"/>
      <c r="E372" s="95"/>
      <c r="F372" s="94"/>
      <c r="G372" s="94"/>
      <c r="H372" s="96"/>
      <c r="I372" s="121"/>
      <c r="J372" s="48"/>
      <c r="K372" s="49"/>
      <c r="L372" s="49"/>
      <c r="M372" s="50"/>
      <c r="N372" s="50"/>
      <c r="Q372" s="51"/>
      <c r="R372" s="51"/>
    </row>
    <row r="373" spans="1:18">
      <c r="A373" s="94"/>
      <c r="B373" s="94"/>
      <c r="C373" s="94"/>
      <c r="D373" s="94"/>
      <c r="E373" s="95"/>
      <c r="F373" s="94"/>
      <c r="G373" s="94"/>
      <c r="H373" s="96"/>
      <c r="I373" s="121"/>
      <c r="J373" s="48"/>
      <c r="K373" s="49"/>
      <c r="L373" s="49"/>
      <c r="M373" s="50"/>
      <c r="N373" s="50"/>
      <c r="Q373" s="51"/>
      <c r="R373" s="51"/>
    </row>
    <row r="374" spans="1:18">
      <c r="A374" s="94"/>
      <c r="B374" s="94"/>
      <c r="C374" s="94"/>
      <c r="D374" s="94"/>
      <c r="E374" s="95"/>
      <c r="F374" s="94"/>
      <c r="G374" s="94"/>
      <c r="H374" s="96"/>
      <c r="I374" s="121"/>
      <c r="J374" s="48"/>
      <c r="K374" s="49"/>
      <c r="L374" s="49"/>
      <c r="M374" s="50"/>
      <c r="N374" s="50"/>
      <c r="Q374" s="51"/>
      <c r="R374" s="51"/>
    </row>
    <row r="375" spans="1:18">
      <c r="A375" s="94"/>
      <c r="B375" s="94"/>
      <c r="C375" s="94"/>
      <c r="D375" s="94"/>
      <c r="E375" s="95"/>
      <c r="F375" s="94"/>
      <c r="G375" s="94"/>
      <c r="H375" s="96"/>
      <c r="I375" s="121"/>
      <c r="J375" s="48"/>
      <c r="K375" s="49"/>
      <c r="L375" s="49"/>
      <c r="M375" s="50"/>
      <c r="N375" s="50"/>
      <c r="Q375" s="51"/>
      <c r="R375" s="51"/>
    </row>
    <row r="376" spans="1:18" s="126" customFormat="1">
      <c r="A376" s="114"/>
      <c r="B376" s="114"/>
      <c r="C376" s="114"/>
      <c r="D376" s="114"/>
      <c r="E376" s="113"/>
      <c r="F376" s="114"/>
      <c r="G376" s="114"/>
      <c r="H376" s="115"/>
      <c r="I376" s="121"/>
      <c r="J376" s="48"/>
      <c r="K376" s="49"/>
      <c r="L376" s="49"/>
      <c r="M376" s="50"/>
      <c r="N376" s="50"/>
      <c r="O376" s="11"/>
      <c r="Q376" s="127"/>
      <c r="R376" s="127"/>
    </row>
    <row r="377" spans="1:18">
      <c r="A377" s="94"/>
      <c r="B377" s="94"/>
      <c r="C377" s="94"/>
      <c r="D377" s="94"/>
      <c r="E377" s="95"/>
      <c r="F377" s="94"/>
      <c r="G377" s="94"/>
      <c r="H377" s="96"/>
      <c r="I377" s="121"/>
      <c r="J377" s="48"/>
      <c r="K377" s="49"/>
      <c r="L377" s="49"/>
      <c r="M377" s="50"/>
      <c r="N377" s="50"/>
      <c r="Q377" s="51"/>
      <c r="R377" s="51"/>
    </row>
    <row r="378" spans="1:18" s="126" customFormat="1">
      <c r="A378" s="114"/>
      <c r="B378" s="114"/>
      <c r="C378" s="114"/>
      <c r="D378" s="114"/>
      <c r="E378" s="113"/>
      <c r="F378" s="114"/>
      <c r="G378" s="114"/>
      <c r="H378" s="115"/>
      <c r="I378" s="121"/>
      <c r="J378" s="48"/>
      <c r="K378" s="49"/>
      <c r="L378" s="49"/>
      <c r="M378" s="50"/>
      <c r="N378" s="50"/>
      <c r="O378" s="11"/>
      <c r="Q378" s="127"/>
      <c r="R378" s="127"/>
    </row>
    <row r="379" spans="1:18" s="69" customFormat="1">
      <c r="A379" s="133"/>
      <c r="B379" s="133"/>
      <c r="C379" s="133"/>
      <c r="D379" s="133"/>
      <c r="E379" s="119"/>
      <c r="F379" s="133"/>
      <c r="G379" s="133"/>
      <c r="H379" s="84"/>
      <c r="I379" s="134"/>
      <c r="J379" s="48"/>
      <c r="K379" s="49"/>
      <c r="L379" s="65"/>
      <c r="M379" s="66"/>
      <c r="N379" s="50"/>
      <c r="O379" s="11"/>
      <c r="Q379" s="68"/>
      <c r="R379" s="68"/>
    </row>
    <row r="380" spans="1:18">
      <c r="A380" s="94"/>
      <c r="B380" s="94"/>
      <c r="C380" s="94"/>
      <c r="D380" s="94"/>
      <c r="E380" s="95"/>
      <c r="F380" s="94"/>
      <c r="G380" s="94"/>
      <c r="H380" s="96"/>
      <c r="I380" s="121"/>
      <c r="J380" s="48"/>
      <c r="K380" s="49"/>
      <c r="L380" s="49"/>
      <c r="M380" s="50"/>
      <c r="N380" s="50"/>
      <c r="Q380" s="51"/>
      <c r="R380" s="51"/>
    </row>
    <row r="381" spans="1:18">
      <c r="A381" s="94"/>
      <c r="B381" s="94"/>
      <c r="C381" s="94"/>
      <c r="D381" s="94"/>
      <c r="E381" s="95"/>
      <c r="F381" s="94"/>
      <c r="G381" s="94"/>
      <c r="H381" s="96"/>
      <c r="I381" s="121"/>
      <c r="J381" s="48"/>
      <c r="K381" s="49"/>
      <c r="L381" s="49"/>
      <c r="M381" s="50"/>
      <c r="N381" s="50"/>
      <c r="Q381" s="51"/>
      <c r="R381" s="51"/>
    </row>
    <row r="382" spans="1:18">
      <c r="A382" s="94"/>
      <c r="B382" s="94"/>
      <c r="C382" s="94"/>
      <c r="D382" s="94"/>
      <c r="E382" s="95"/>
      <c r="F382" s="94"/>
      <c r="G382" s="94"/>
      <c r="H382" s="96"/>
      <c r="I382" s="121"/>
      <c r="J382" s="48"/>
      <c r="K382" s="49"/>
      <c r="L382" s="49"/>
      <c r="M382" s="50"/>
      <c r="N382" s="50"/>
      <c r="Q382" s="51"/>
      <c r="R382" s="51"/>
    </row>
    <row r="383" spans="1:18">
      <c r="A383" s="94"/>
      <c r="B383" s="94"/>
      <c r="C383" s="94"/>
      <c r="D383" s="94"/>
      <c r="E383" s="95"/>
      <c r="F383" s="94"/>
      <c r="G383" s="94"/>
      <c r="H383" s="96"/>
      <c r="I383" s="121"/>
      <c r="J383" s="48"/>
      <c r="K383" s="49"/>
      <c r="L383" s="49"/>
      <c r="M383" s="50"/>
      <c r="N383" s="50"/>
      <c r="Q383" s="51"/>
      <c r="R383" s="51"/>
    </row>
    <row r="384" spans="1:18">
      <c r="A384" s="94"/>
      <c r="B384" s="94"/>
      <c r="C384" s="94"/>
      <c r="D384" s="94"/>
      <c r="E384" s="95"/>
      <c r="F384" s="94"/>
      <c r="G384" s="94"/>
      <c r="H384" s="96"/>
      <c r="I384" s="121"/>
      <c r="J384" s="48"/>
      <c r="K384" s="49"/>
      <c r="L384" s="49"/>
      <c r="M384" s="50"/>
      <c r="N384" s="50"/>
      <c r="Q384" s="51"/>
      <c r="R384" s="51"/>
    </row>
    <row r="385" spans="1:18">
      <c r="A385" s="94"/>
      <c r="B385" s="94"/>
      <c r="C385" s="94"/>
      <c r="D385" s="94"/>
      <c r="E385" s="95"/>
      <c r="F385" s="94"/>
      <c r="G385" s="94"/>
      <c r="H385" s="96"/>
      <c r="I385" s="121"/>
      <c r="J385" s="48"/>
      <c r="K385" s="49"/>
      <c r="L385" s="49"/>
      <c r="M385" s="50"/>
      <c r="N385" s="50"/>
      <c r="Q385" s="51"/>
      <c r="R385" s="51"/>
    </row>
    <row r="386" spans="1:18">
      <c r="A386" s="94"/>
      <c r="B386" s="94"/>
      <c r="C386" s="94"/>
      <c r="D386" s="94"/>
      <c r="E386" s="95"/>
      <c r="F386" s="94"/>
      <c r="G386" s="94"/>
      <c r="H386" s="96"/>
      <c r="I386" s="121"/>
      <c r="J386" s="48"/>
      <c r="K386" s="49"/>
      <c r="L386" s="49"/>
      <c r="M386" s="50"/>
      <c r="N386" s="50"/>
      <c r="Q386" s="51"/>
      <c r="R386" s="51"/>
    </row>
    <row r="387" spans="1:18">
      <c r="A387" s="94"/>
      <c r="B387" s="94"/>
      <c r="C387" s="94"/>
      <c r="D387" s="94"/>
      <c r="E387" s="95"/>
      <c r="F387" s="94"/>
      <c r="G387" s="94"/>
      <c r="H387" s="96"/>
      <c r="I387" s="121"/>
      <c r="J387" s="48"/>
      <c r="K387" s="49"/>
      <c r="L387" s="49"/>
      <c r="M387" s="50"/>
      <c r="N387" s="50"/>
      <c r="Q387" s="51"/>
      <c r="R387" s="51"/>
    </row>
    <row r="388" spans="1:18">
      <c r="A388" s="94"/>
      <c r="B388" s="94"/>
      <c r="C388" s="94"/>
      <c r="D388" s="94"/>
      <c r="E388" s="95"/>
      <c r="F388" s="94"/>
      <c r="G388" s="94"/>
      <c r="H388" s="96"/>
      <c r="I388" s="121"/>
      <c r="J388" s="48"/>
      <c r="K388" s="49"/>
      <c r="L388" s="49"/>
      <c r="M388" s="50"/>
      <c r="N388" s="50"/>
      <c r="Q388" s="51"/>
      <c r="R388" s="51"/>
    </row>
    <row r="389" spans="1:18">
      <c r="A389" s="94"/>
      <c r="B389" s="94"/>
      <c r="C389" s="94"/>
      <c r="D389" s="94"/>
      <c r="E389" s="95"/>
      <c r="F389" s="94"/>
      <c r="G389" s="94"/>
      <c r="H389" s="96"/>
      <c r="I389" s="121"/>
      <c r="J389" s="48"/>
      <c r="K389" s="49"/>
      <c r="L389" s="49"/>
      <c r="M389" s="50"/>
      <c r="N389" s="50"/>
      <c r="Q389" s="51"/>
      <c r="R389" s="51"/>
    </row>
    <row r="390" spans="1:18">
      <c r="A390" s="94"/>
      <c r="B390" s="94"/>
      <c r="C390" s="94"/>
      <c r="D390" s="94"/>
      <c r="E390" s="95"/>
      <c r="F390" s="94"/>
      <c r="G390" s="94"/>
      <c r="H390" s="96"/>
      <c r="I390" s="121"/>
      <c r="J390" s="48"/>
      <c r="K390" s="49"/>
      <c r="L390" s="49"/>
      <c r="M390" s="50"/>
      <c r="N390" s="50"/>
      <c r="Q390" s="51"/>
      <c r="R390" s="51"/>
    </row>
    <row r="391" spans="1:18">
      <c r="A391" s="94"/>
      <c r="B391" s="94"/>
      <c r="C391" s="94"/>
      <c r="D391" s="94"/>
      <c r="E391" s="95"/>
      <c r="F391" s="94"/>
      <c r="G391" s="94"/>
      <c r="H391" s="96"/>
      <c r="I391" s="121"/>
      <c r="J391" s="48"/>
      <c r="K391" s="49"/>
      <c r="L391" s="49"/>
      <c r="M391" s="50"/>
      <c r="N391" s="50"/>
      <c r="Q391" s="51"/>
      <c r="R391" s="51"/>
    </row>
    <row r="392" spans="1:18">
      <c r="A392" s="94"/>
      <c r="B392" s="94"/>
      <c r="C392" s="94"/>
      <c r="D392" s="94"/>
      <c r="E392" s="95"/>
      <c r="F392" s="94"/>
      <c r="G392" s="94"/>
      <c r="H392" s="96"/>
      <c r="I392" s="121"/>
      <c r="J392" s="48"/>
      <c r="K392" s="49"/>
      <c r="L392" s="49"/>
      <c r="M392" s="50"/>
      <c r="N392" s="50"/>
      <c r="Q392" s="51"/>
      <c r="R392" s="51"/>
    </row>
    <row r="393" spans="1:18">
      <c r="A393" s="94"/>
      <c r="B393" s="94"/>
      <c r="C393" s="94"/>
      <c r="D393" s="94"/>
      <c r="E393" s="95"/>
      <c r="F393" s="94"/>
      <c r="G393" s="94"/>
      <c r="H393" s="96"/>
      <c r="I393" s="121"/>
      <c r="J393" s="48"/>
      <c r="K393" s="49"/>
      <c r="L393" s="49"/>
      <c r="M393" s="50"/>
      <c r="N393" s="50"/>
      <c r="Q393" s="51"/>
      <c r="R393" s="51"/>
    </row>
    <row r="394" spans="1:18">
      <c r="A394" s="94"/>
      <c r="B394" s="94"/>
      <c r="C394" s="94"/>
      <c r="D394" s="94"/>
      <c r="E394" s="95"/>
      <c r="F394" s="94"/>
      <c r="G394" s="94"/>
      <c r="H394" s="96"/>
      <c r="I394" s="121"/>
      <c r="J394" s="48"/>
      <c r="K394" s="49"/>
      <c r="L394" s="49"/>
      <c r="M394" s="50"/>
      <c r="N394" s="50"/>
      <c r="Q394" s="51"/>
      <c r="R394" s="51"/>
    </row>
    <row r="395" spans="1:18">
      <c r="A395" s="94"/>
      <c r="B395" s="94"/>
      <c r="C395" s="94"/>
      <c r="D395" s="94"/>
      <c r="E395" s="95"/>
      <c r="F395" s="94"/>
      <c r="G395" s="94"/>
      <c r="H395" s="96"/>
      <c r="I395" s="121"/>
      <c r="J395" s="48"/>
      <c r="K395" s="49"/>
      <c r="L395" s="49"/>
      <c r="M395" s="50"/>
      <c r="N395" s="50"/>
      <c r="Q395" s="51"/>
      <c r="R395" s="51"/>
    </row>
    <row r="396" spans="1:18">
      <c r="A396" s="94"/>
      <c r="B396" s="94"/>
      <c r="C396" s="94"/>
      <c r="D396" s="94"/>
      <c r="E396" s="95"/>
      <c r="F396" s="94"/>
      <c r="G396" s="94"/>
      <c r="H396" s="96"/>
      <c r="I396" s="121"/>
      <c r="J396" s="48"/>
      <c r="K396" s="49"/>
      <c r="L396" s="49"/>
      <c r="M396" s="50"/>
      <c r="N396" s="50"/>
      <c r="Q396" s="51"/>
      <c r="R396" s="51"/>
    </row>
    <row r="397" spans="1:18">
      <c r="A397" s="94"/>
      <c r="B397" s="94"/>
      <c r="C397" s="94"/>
      <c r="D397" s="94"/>
      <c r="E397" s="95"/>
      <c r="F397" s="94"/>
      <c r="G397" s="94"/>
      <c r="H397" s="96"/>
      <c r="I397" s="121"/>
      <c r="J397" s="48"/>
      <c r="K397" s="49"/>
      <c r="L397" s="49"/>
      <c r="M397" s="50"/>
      <c r="N397" s="50"/>
      <c r="Q397" s="51"/>
      <c r="R397" s="51"/>
    </row>
    <row r="398" spans="1:18">
      <c r="A398" s="94"/>
      <c r="B398" s="94"/>
      <c r="C398" s="94"/>
      <c r="D398" s="94"/>
      <c r="E398" s="95"/>
      <c r="F398" s="94"/>
      <c r="G398" s="94"/>
      <c r="H398" s="96"/>
      <c r="I398" s="121"/>
      <c r="J398" s="48"/>
      <c r="K398" s="49"/>
      <c r="L398" s="49"/>
      <c r="M398" s="50"/>
      <c r="N398" s="50"/>
      <c r="Q398" s="51"/>
      <c r="R398" s="51"/>
    </row>
    <row r="399" spans="1:18">
      <c r="A399" s="94"/>
      <c r="B399" s="94"/>
      <c r="C399" s="94"/>
      <c r="D399" s="94"/>
      <c r="E399" s="95"/>
      <c r="F399" s="94"/>
      <c r="G399" s="94"/>
      <c r="H399" s="96"/>
      <c r="I399" s="121"/>
      <c r="J399" s="48"/>
      <c r="K399" s="49"/>
      <c r="L399" s="49"/>
      <c r="M399" s="50"/>
      <c r="N399" s="50"/>
      <c r="Q399" s="51"/>
      <c r="R399" s="51"/>
    </row>
    <row r="400" spans="1:18">
      <c r="A400" s="94"/>
      <c r="B400" s="94"/>
      <c r="C400" s="94"/>
      <c r="D400" s="94"/>
      <c r="E400" s="95"/>
      <c r="F400" s="94"/>
      <c r="G400" s="94"/>
      <c r="H400" s="96"/>
      <c r="I400" s="121"/>
      <c r="J400" s="48"/>
      <c r="K400" s="49"/>
      <c r="L400" s="49"/>
      <c r="M400" s="50"/>
      <c r="N400" s="50"/>
      <c r="Q400" s="51"/>
      <c r="R400" s="51"/>
    </row>
    <row r="401" spans="1:18">
      <c r="A401" s="94"/>
      <c r="B401" s="94"/>
      <c r="C401" s="94"/>
      <c r="D401" s="94"/>
      <c r="E401" s="95"/>
      <c r="F401" s="94"/>
      <c r="G401" s="94"/>
      <c r="H401" s="96"/>
      <c r="I401" s="121"/>
      <c r="J401" s="48"/>
      <c r="K401" s="49"/>
      <c r="L401" s="49"/>
      <c r="M401" s="50"/>
      <c r="N401" s="50"/>
      <c r="Q401" s="51"/>
      <c r="R401" s="51"/>
    </row>
    <row r="402" spans="1:18">
      <c r="A402" s="94"/>
      <c r="B402" s="94"/>
      <c r="C402" s="94"/>
      <c r="D402" s="94"/>
      <c r="E402" s="95"/>
      <c r="F402" s="94"/>
      <c r="G402" s="94"/>
      <c r="H402" s="96"/>
      <c r="I402" s="121"/>
      <c r="J402" s="48"/>
      <c r="K402" s="49"/>
      <c r="L402" s="49"/>
      <c r="M402" s="50"/>
      <c r="N402" s="50"/>
      <c r="Q402" s="51"/>
      <c r="R402" s="51"/>
    </row>
    <row r="403" spans="1:18" s="126" customFormat="1">
      <c r="A403" s="114"/>
      <c r="B403" s="114"/>
      <c r="C403" s="114"/>
      <c r="D403" s="114"/>
      <c r="E403" s="113"/>
      <c r="F403" s="114"/>
      <c r="G403" s="114"/>
      <c r="H403" s="115"/>
      <c r="I403" s="121"/>
      <c r="J403" s="48"/>
      <c r="K403" s="49"/>
      <c r="L403" s="49"/>
      <c r="M403" s="50"/>
      <c r="N403" s="50"/>
      <c r="O403" s="11"/>
      <c r="Q403" s="127"/>
      <c r="R403" s="127"/>
    </row>
    <row r="404" spans="1:18">
      <c r="A404" s="94"/>
      <c r="B404" s="94"/>
      <c r="C404" s="94"/>
      <c r="D404" s="94"/>
      <c r="E404" s="95"/>
      <c r="F404" s="94"/>
      <c r="G404" s="94"/>
      <c r="H404" s="96"/>
      <c r="I404" s="121"/>
      <c r="J404" s="48"/>
      <c r="K404" s="49"/>
      <c r="L404" s="49"/>
      <c r="M404" s="50"/>
      <c r="N404" s="50"/>
      <c r="Q404" s="51"/>
      <c r="R404" s="51"/>
    </row>
    <row r="405" spans="1:18">
      <c r="A405" s="94"/>
      <c r="B405" s="94"/>
      <c r="C405" s="94"/>
      <c r="D405" s="94"/>
      <c r="E405" s="95"/>
      <c r="F405" s="94"/>
      <c r="G405" s="94"/>
      <c r="H405" s="96"/>
      <c r="I405" s="121"/>
      <c r="J405" s="48"/>
      <c r="K405" s="49"/>
      <c r="L405" s="49"/>
      <c r="M405" s="50"/>
      <c r="N405" s="50"/>
      <c r="Q405" s="51"/>
      <c r="R405" s="51"/>
    </row>
    <row r="406" spans="1:18">
      <c r="A406" s="94"/>
      <c r="B406" s="94"/>
      <c r="C406" s="94"/>
      <c r="D406" s="94"/>
      <c r="E406" s="95"/>
      <c r="F406" s="94"/>
      <c r="G406" s="94"/>
      <c r="H406" s="96"/>
      <c r="I406" s="121"/>
      <c r="J406" s="48"/>
      <c r="K406" s="49"/>
      <c r="L406" s="49"/>
      <c r="M406" s="50"/>
      <c r="N406" s="50"/>
      <c r="Q406" s="51"/>
      <c r="R406" s="51"/>
    </row>
    <row r="407" spans="1:18">
      <c r="A407" s="94"/>
      <c r="B407" s="94"/>
      <c r="C407" s="94"/>
      <c r="D407" s="94"/>
      <c r="E407" s="95"/>
      <c r="F407" s="94"/>
      <c r="G407" s="94"/>
      <c r="H407" s="96"/>
      <c r="I407" s="121"/>
      <c r="J407" s="48"/>
      <c r="K407" s="49"/>
      <c r="L407" s="49"/>
      <c r="M407" s="50"/>
      <c r="N407" s="50"/>
      <c r="Q407" s="51"/>
      <c r="R407" s="51"/>
    </row>
    <row r="408" spans="1:18">
      <c r="A408" s="94"/>
      <c r="B408" s="94"/>
      <c r="C408" s="94"/>
      <c r="D408" s="94"/>
      <c r="E408" s="95"/>
      <c r="F408" s="94"/>
      <c r="G408" s="94"/>
      <c r="H408" s="96"/>
      <c r="I408" s="121"/>
      <c r="J408" s="48"/>
      <c r="K408" s="49"/>
      <c r="L408" s="49"/>
      <c r="M408" s="50"/>
      <c r="N408" s="50"/>
      <c r="Q408" s="51"/>
      <c r="R408" s="51"/>
    </row>
    <row r="409" spans="1:18">
      <c r="A409" s="94"/>
      <c r="B409" s="94"/>
      <c r="C409" s="94"/>
      <c r="D409" s="94"/>
      <c r="E409" s="95"/>
      <c r="F409" s="94"/>
      <c r="G409" s="94"/>
      <c r="H409" s="96"/>
      <c r="I409" s="121"/>
      <c r="J409" s="48"/>
      <c r="K409" s="49"/>
      <c r="L409" s="49"/>
      <c r="M409" s="50"/>
      <c r="N409" s="50"/>
      <c r="Q409" s="51"/>
      <c r="R409" s="51"/>
    </row>
    <row r="410" spans="1:18">
      <c r="A410" s="94"/>
      <c r="B410" s="94"/>
      <c r="C410" s="94"/>
      <c r="D410" s="94"/>
      <c r="E410" s="95"/>
      <c r="F410" s="94"/>
      <c r="G410" s="94"/>
      <c r="H410" s="96"/>
      <c r="I410" s="121"/>
      <c r="J410" s="48"/>
      <c r="K410" s="49"/>
      <c r="L410" s="49"/>
      <c r="M410" s="50"/>
      <c r="N410" s="50"/>
      <c r="Q410" s="51"/>
      <c r="R410" s="51"/>
    </row>
    <row r="411" spans="1:18">
      <c r="A411" s="94"/>
      <c r="B411" s="94"/>
      <c r="C411" s="94"/>
      <c r="D411" s="94"/>
      <c r="E411" s="95"/>
      <c r="F411" s="94"/>
      <c r="G411" s="94"/>
      <c r="H411" s="96"/>
      <c r="I411" s="121"/>
      <c r="J411" s="48"/>
      <c r="K411" s="49"/>
      <c r="L411" s="49"/>
      <c r="M411" s="50"/>
      <c r="N411" s="50"/>
      <c r="Q411" s="51"/>
      <c r="R411" s="51"/>
    </row>
    <row r="412" spans="1:18">
      <c r="A412" s="94"/>
      <c r="B412" s="94"/>
      <c r="C412" s="94"/>
      <c r="D412" s="94"/>
      <c r="E412" s="95"/>
      <c r="F412" s="94"/>
      <c r="G412" s="94"/>
      <c r="H412" s="96"/>
      <c r="I412" s="121"/>
      <c r="J412" s="48"/>
      <c r="K412" s="49"/>
      <c r="L412" s="49"/>
      <c r="M412" s="50"/>
      <c r="N412" s="50"/>
      <c r="Q412" s="51"/>
      <c r="R412" s="51"/>
    </row>
    <row r="413" spans="1:18">
      <c r="A413" s="94"/>
      <c r="B413" s="94"/>
      <c r="C413" s="94"/>
      <c r="D413" s="94"/>
      <c r="E413" s="95"/>
      <c r="F413" s="94"/>
      <c r="G413" s="94"/>
      <c r="H413" s="96"/>
      <c r="I413" s="121"/>
      <c r="J413" s="48"/>
      <c r="K413" s="49"/>
      <c r="L413" s="49"/>
      <c r="M413" s="50"/>
      <c r="N413" s="50"/>
      <c r="Q413" s="51"/>
      <c r="R413" s="51"/>
    </row>
    <row r="414" spans="1:18">
      <c r="A414" s="94"/>
      <c r="B414" s="94"/>
      <c r="C414" s="94"/>
      <c r="D414" s="94"/>
      <c r="E414" s="95"/>
      <c r="F414" s="94"/>
      <c r="G414" s="94"/>
      <c r="H414" s="96"/>
      <c r="I414" s="121"/>
      <c r="J414" s="48"/>
      <c r="K414" s="49"/>
      <c r="L414" s="49"/>
      <c r="M414" s="50"/>
      <c r="N414" s="50"/>
      <c r="Q414" s="51"/>
      <c r="R414" s="51"/>
    </row>
    <row r="415" spans="1:18">
      <c r="A415" s="94"/>
      <c r="B415" s="94"/>
      <c r="C415" s="94"/>
      <c r="D415" s="94"/>
      <c r="E415" s="95"/>
      <c r="F415" s="94"/>
      <c r="G415" s="94"/>
      <c r="H415" s="96"/>
      <c r="I415" s="121"/>
      <c r="J415" s="48"/>
      <c r="K415" s="49"/>
      <c r="L415" s="49"/>
      <c r="M415" s="50"/>
      <c r="N415" s="50"/>
      <c r="Q415" s="51"/>
      <c r="R415" s="51"/>
    </row>
    <row r="416" spans="1:18">
      <c r="A416" s="94"/>
      <c r="B416" s="94"/>
      <c r="C416" s="94"/>
      <c r="D416" s="94"/>
      <c r="E416" s="95"/>
      <c r="F416" s="94"/>
      <c r="G416" s="94"/>
      <c r="H416" s="96"/>
      <c r="I416" s="121"/>
      <c r="J416" s="48"/>
      <c r="K416" s="49"/>
      <c r="L416" s="49"/>
      <c r="M416" s="50"/>
      <c r="N416" s="50"/>
      <c r="Q416" s="51"/>
      <c r="R416" s="51"/>
    </row>
    <row r="417" spans="1:18">
      <c r="A417" s="94"/>
      <c r="B417" s="94"/>
      <c r="C417" s="94"/>
      <c r="D417" s="94"/>
      <c r="E417" s="95"/>
      <c r="F417" s="94"/>
      <c r="G417" s="94"/>
      <c r="H417" s="96"/>
      <c r="I417" s="121"/>
      <c r="J417" s="48"/>
      <c r="K417" s="49"/>
      <c r="L417" s="49"/>
      <c r="M417" s="50"/>
      <c r="N417" s="50"/>
      <c r="Q417" s="51"/>
      <c r="R417" s="51"/>
    </row>
    <row r="418" spans="1:18">
      <c r="A418" s="94"/>
      <c r="B418" s="94"/>
      <c r="C418" s="94"/>
      <c r="D418" s="94"/>
      <c r="E418" s="95"/>
      <c r="F418" s="94"/>
      <c r="G418" s="94"/>
      <c r="H418" s="96"/>
      <c r="I418" s="121"/>
      <c r="J418" s="48"/>
      <c r="K418" s="49"/>
      <c r="L418" s="49"/>
      <c r="M418" s="50"/>
      <c r="N418" s="50"/>
      <c r="Q418" s="51"/>
      <c r="R418" s="51"/>
    </row>
    <row r="419" spans="1:18">
      <c r="A419" s="94"/>
      <c r="B419" s="94"/>
      <c r="C419" s="94"/>
      <c r="D419" s="94"/>
      <c r="E419" s="95"/>
      <c r="F419" s="94"/>
      <c r="G419" s="94"/>
      <c r="H419" s="96"/>
      <c r="I419" s="121"/>
      <c r="J419" s="48"/>
      <c r="K419" s="49"/>
      <c r="L419" s="49"/>
      <c r="M419" s="50"/>
      <c r="N419" s="50"/>
      <c r="Q419" s="51"/>
      <c r="R419" s="51"/>
    </row>
    <row r="420" spans="1:18" s="126" customFormat="1">
      <c r="A420" s="114"/>
      <c r="B420" s="114"/>
      <c r="C420" s="114"/>
      <c r="D420" s="114"/>
      <c r="E420" s="113"/>
      <c r="F420" s="114"/>
      <c r="G420" s="114"/>
      <c r="H420" s="115"/>
      <c r="I420" s="121"/>
      <c r="J420" s="48"/>
      <c r="K420" s="49"/>
      <c r="L420" s="49"/>
      <c r="M420" s="50"/>
      <c r="N420" s="50"/>
      <c r="O420" s="11"/>
      <c r="Q420" s="127"/>
      <c r="R420" s="127"/>
    </row>
    <row r="421" spans="1:18">
      <c r="A421" s="94"/>
      <c r="B421" s="94"/>
      <c r="C421" s="94"/>
      <c r="D421" s="94"/>
      <c r="E421" s="95"/>
      <c r="F421" s="94"/>
      <c r="G421" s="94"/>
      <c r="H421" s="96"/>
      <c r="I421" s="121"/>
      <c r="J421" s="48"/>
      <c r="K421" s="49"/>
      <c r="L421" s="49"/>
      <c r="M421" s="50"/>
      <c r="N421" s="50"/>
      <c r="Q421" s="51"/>
      <c r="R421" s="51"/>
    </row>
    <row r="422" spans="1:18" s="126" customFormat="1">
      <c r="A422" s="114"/>
      <c r="B422" s="114"/>
      <c r="C422" s="114"/>
      <c r="D422" s="114"/>
      <c r="E422" s="113"/>
      <c r="F422" s="114"/>
      <c r="G422" s="114"/>
      <c r="H422" s="115"/>
      <c r="I422" s="121"/>
      <c r="J422" s="48"/>
      <c r="K422" s="49"/>
      <c r="L422" s="49"/>
      <c r="M422" s="50"/>
      <c r="N422" s="50"/>
      <c r="O422" s="11"/>
      <c r="Q422" s="127"/>
      <c r="R422" s="127"/>
    </row>
    <row r="423" spans="1:18">
      <c r="A423" s="94"/>
      <c r="B423" s="94"/>
      <c r="C423" s="94"/>
      <c r="D423" s="94"/>
      <c r="E423" s="95"/>
      <c r="F423" s="94"/>
      <c r="G423" s="94"/>
      <c r="H423" s="96"/>
      <c r="I423" s="121"/>
      <c r="J423" s="48"/>
      <c r="K423" s="49"/>
      <c r="L423" s="49"/>
      <c r="M423" s="50"/>
      <c r="N423" s="50"/>
      <c r="Q423" s="51"/>
      <c r="R423" s="51"/>
    </row>
    <row r="424" spans="1:18">
      <c r="A424" s="94"/>
      <c r="B424" s="94"/>
      <c r="C424" s="94"/>
      <c r="D424" s="94"/>
      <c r="E424" s="95"/>
      <c r="F424" s="94"/>
      <c r="G424" s="94"/>
      <c r="H424" s="96"/>
      <c r="I424" s="121"/>
      <c r="J424" s="48"/>
      <c r="K424" s="49"/>
      <c r="L424" s="49"/>
      <c r="M424" s="50"/>
      <c r="N424" s="50"/>
      <c r="Q424" s="51"/>
      <c r="R424" s="51"/>
    </row>
    <row r="425" spans="1:18">
      <c r="A425" s="94"/>
      <c r="B425" s="94"/>
      <c r="C425" s="94"/>
      <c r="D425" s="94"/>
      <c r="E425" s="95"/>
      <c r="F425" s="94"/>
      <c r="G425" s="94"/>
      <c r="H425" s="96"/>
      <c r="I425" s="121"/>
      <c r="J425" s="48"/>
      <c r="K425" s="49"/>
      <c r="L425" s="49"/>
      <c r="M425" s="50"/>
      <c r="N425" s="50"/>
      <c r="Q425" s="51"/>
      <c r="R425" s="51"/>
    </row>
    <row r="426" spans="1:18">
      <c r="A426" s="94"/>
      <c r="B426" s="94"/>
      <c r="C426" s="94"/>
      <c r="D426" s="94"/>
      <c r="E426" s="95"/>
      <c r="F426" s="94"/>
      <c r="G426" s="94"/>
      <c r="H426" s="96"/>
      <c r="I426" s="121"/>
      <c r="J426" s="48"/>
      <c r="K426" s="49"/>
      <c r="L426" s="49"/>
      <c r="M426" s="50"/>
      <c r="N426" s="50"/>
      <c r="Q426" s="51"/>
      <c r="R426" s="51"/>
    </row>
    <row r="427" spans="1:18">
      <c r="A427" s="94"/>
      <c r="B427" s="94"/>
      <c r="C427" s="94"/>
      <c r="D427" s="94"/>
      <c r="E427" s="95"/>
      <c r="F427" s="94"/>
      <c r="G427" s="94"/>
      <c r="H427" s="96"/>
      <c r="I427" s="121"/>
      <c r="J427" s="48"/>
      <c r="K427" s="49"/>
      <c r="L427" s="49"/>
      <c r="M427" s="50"/>
      <c r="N427" s="50"/>
      <c r="Q427" s="51"/>
      <c r="R427" s="51"/>
    </row>
    <row r="428" spans="1:18">
      <c r="A428" s="94"/>
      <c r="B428" s="94"/>
      <c r="C428" s="94"/>
      <c r="D428" s="94"/>
      <c r="E428" s="95"/>
      <c r="F428" s="94"/>
      <c r="G428" s="94"/>
      <c r="H428" s="96"/>
      <c r="I428" s="121"/>
      <c r="J428" s="48"/>
      <c r="K428" s="49"/>
      <c r="L428" s="49"/>
      <c r="M428" s="50"/>
      <c r="N428" s="50"/>
      <c r="Q428" s="51"/>
      <c r="R428" s="51"/>
    </row>
    <row r="429" spans="1:18">
      <c r="A429" s="94"/>
      <c r="B429" s="94"/>
      <c r="C429" s="94"/>
      <c r="D429" s="94"/>
      <c r="E429" s="95"/>
      <c r="F429" s="94"/>
      <c r="G429" s="94"/>
      <c r="H429" s="96"/>
      <c r="I429" s="121"/>
      <c r="J429" s="48"/>
      <c r="K429" s="49"/>
      <c r="L429" s="49"/>
      <c r="M429" s="50"/>
      <c r="N429" s="50"/>
      <c r="Q429" s="51"/>
      <c r="R429" s="51"/>
    </row>
    <row r="430" spans="1:18">
      <c r="A430" s="94"/>
      <c r="B430" s="94"/>
      <c r="C430" s="94"/>
      <c r="D430" s="94"/>
      <c r="E430" s="95"/>
      <c r="F430" s="94"/>
      <c r="G430" s="94"/>
      <c r="H430" s="96"/>
      <c r="I430" s="121"/>
      <c r="J430" s="48"/>
      <c r="K430" s="49"/>
      <c r="L430" s="49"/>
      <c r="M430" s="50"/>
      <c r="N430" s="50"/>
      <c r="Q430" s="51"/>
      <c r="R430" s="51"/>
    </row>
    <row r="431" spans="1:18">
      <c r="A431" s="94"/>
      <c r="B431" s="94"/>
      <c r="C431" s="94"/>
      <c r="D431" s="94"/>
      <c r="E431" s="95"/>
      <c r="F431" s="94"/>
      <c r="G431" s="94"/>
      <c r="H431" s="96"/>
      <c r="I431" s="121"/>
      <c r="J431" s="48"/>
      <c r="K431" s="49"/>
      <c r="L431" s="49"/>
      <c r="M431" s="50"/>
      <c r="N431" s="50"/>
      <c r="Q431" s="51"/>
      <c r="R431" s="51"/>
    </row>
    <row r="432" spans="1:18">
      <c r="A432" s="94"/>
      <c r="B432" s="94"/>
      <c r="C432" s="94"/>
      <c r="D432" s="94"/>
      <c r="E432" s="95"/>
      <c r="F432" s="94"/>
      <c r="G432" s="94"/>
      <c r="H432" s="96"/>
      <c r="I432" s="121"/>
      <c r="J432" s="48"/>
      <c r="K432" s="49"/>
      <c r="L432" s="49"/>
      <c r="M432" s="50"/>
      <c r="N432" s="50"/>
      <c r="Q432" s="51"/>
      <c r="R432" s="51"/>
    </row>
    <row r="433" spans="1:18">
      <c r="A433" s="94"/>
      <c r="B433" s="94"/>
      <c r="C433" s="94"/>
      <c r="D433" s="94"/>
      <c r="E433" s="95"/>
      <c r="F433" s="94"/>
      <c r="G433" s="94"/>
      <c r="H433" s="96"/>
      <c r="I433" s="121"/>
      <c r="J433" s="48"/>
      <c r="K433" s="49"/>
      <c r="L433" s="49"/>
      <c r="M433" s="50"/>
      <c r="N433" s="50"/>
      <c r="Q433" s="51"/>
      <c r="R433" s="51"/>
    </row>
    <row r="434" spans="1:18">
      <c r="A434" s="94"/>
      <c r="B434" s="94"/>
      <c r="C434" s="94"/>
      <c r="D434" s="94"/>
      <c r="E434" s="95"/>
      <c r="F434" s="94"/>
      <c r="G434" s="94"/>
      <c r="H434" s="96"/>
      <c r="I434" s="121"/>
      <c r="J434" s="48"/>
      <c r="K434" s="49"/>
      <c r="L434" s="49"/>
      <c r="M434" s="50"/>
      <c r="N434" s="50"/>
      <c r="Q434" s="51"/>
      <c r="R434" s="51"/>
    </row>
    <row r="435" spans="1:18">
      <c r="A435" s="94"/>
      <c r="B435" s="94"/>
      <c r="C435" s="94"/>
      <c r="D435" s="94"/>
      <c r="E435" s="95"/>
      <c r="F435" s="94"/>
      <c r="G435" s="94"/>
      <c r="H435" s="96"/>
      <c r="I435" s="121"/>
      <c r="J435" s="48"/>
      <c r="K435" s="49"/>
      <c r="L435" s="49"/>
      <c r="M435" s="50"/>
      <c r="N435" s="50"/>
      <c r="Q435" s="51"/>
      <c r="R435" s="51"/>
    </row>
    <row r="436" spans="1:18">
      <c r="A436" s="94"/>
      <c r="B436" s="94"/>
      <c r="C436" s="94"/>
      <c r="D436" s="94"/>
      <c r="E436" s="95"/>
      <c r="F436" s="94"/>
      <c r="G436" s="94"/>
      <c r="H436" s="96"/>
      <c r="I436" s="121"/>
      <c r="J436" s="48"/>
      <c r="K436" s="49"/>
      <c r="L436" s="49"/>
      <c r="M436" s="50"/>
      <c r="N436" s="50"/>
      <c r="Q436" s="51"/>
      <c r="R436" s="51"/>
    </row>
    <row r="437" spans="1:18">
      <c r="A437" s="94"/>
      <c r="B437" s="94"/>
      <c r="C437" s="94"/>
      <c r="D437" s="94"/>
      <c r="E437" s="95"/>
      <c r="F437" s="94"/>
      <c r="G437" s="94"/>
      <c r="H437" s="96"/>
      <c r="I437" s="121"/>
      <c r="J437" s="48"/>
      <c r="K437" s="49"/>
      <c r="L437" s="49"/>
      <c r="M437" s="50"/>
      <c r="N437" s="50"/>
      <c r="Q437" s="51"/>
      <c r="R437" s="51"/>
    </row>
    <row r="438" spans="1:18">
      <c r="A438" s="94"/>
      <c r="B438" s="94"/>
      <c r="C438" s="94"/>
      <c r="D438" s="94"/>
      <c r="E438" s="95"/>
      <c r="F438" s="94"/>
      <c r="G438" s="94"/>
      <c r="H438" s="96"/>
      <c r="I438" s="121"/>
      <c r="J438" s="48"/>
      <c r="K438" s="49"/>
      <c r="L438" s="49"/>
      <c r="M438" s="50"/>
      <c r="N438" s="50"/>
      <c r="Q438" s="51"/>
      <c r="R438" s="51"/>
    </row>
    <row r="439" spans="1:18">
      <c r="A439" s="94"/>
      <c r="B439" s="94"/>
      <c r="C439" s="94"/>
      <c r="D439" s="94"/>
      <c r="E439" s="95"/>
      <c r="F439" s="94"/>
      <c r="G439" s="94"/>
      <c r="H439" s="96"/>
      <c r="I439" s="121"/>
      <c r="J439" s="48"/>
      <c r="K439" s="49"/>
      <c r="L439" s="49"/>
      <c r="M439" s="50"/>
      <c r="N439" s="50"/>
      <c r="Q439" s="51"/>
      <c r="R439" s="51"/>
    </row>
    <row r="440" spans="1:18">
      <c r="A440" s="94"/>
      <c r="B440" s="94"/>
      <c r="C440" s="94"/>
      <c r="D440" s="94"/>
      <c r="E440" s="95"/>
      <c r="F440" s="94"/>
      <c r="G440" s="94"/>
      <c r="H440" s="96"/>
      <c r="I440" s="121"/>
      <c r="J440" s="48"/>
      <c r="K440" s="49"/>
      <c r="L440" s="49"/>
      <c r="M440" s="50"/>
      <c r="N440" s="50"/>
      <c r="Q440" s="51"/>
      <c r="R440" s="51"/>
    </row>
    <row r="441" spans="1:18">
      <c r="A441" s="94"/>
      <c r="B441" s="94"/>
      <c r="C441" s="94"/>
      <c r="D441" s="94"/>
      <c r="E441" s="95"/>
      <c r="F441" s="94"/>
      <c r="G441" s="94"/>
      <c r="H441" s="96"/>
      <c r="I441" s="121"/>
      <c r="J441" s="48"/>
      <c r="K441" s="49"/>
      <c r="L441" s="49"/>
      <c r="M441" s="50"/>
      <c r="N441" s="50"/>
      <c r="Q441" s="51"/>
      <c r="R441" s="51"/>
    </row>
    <row r="442" spans="1:18">
      <c r="A442" s="94"/>
      <c r="B442" s="94"/>
      <c r="C442" s="94"/>
      <c r="D442" s="94"/>
      <c r="E442" s="95"/>
      <c r="F442" s="94"/>
      <c r="G442" s="94"/>
      <c r="H442" s="96"/>
      <c r="I442" s="121"/>
      <c r="J442" s="48"/>
      <c r="K442" s="49"/>
      <c r="L442" s="49"/>
      <c r="M442" s="50"/>
      <c r="N442" s="50"/>
      <c r="Q442" s="51"/>
      <c r="R442" s="51"/>
    </row>
    <row r="443" spans="1:18">
      <c r="A443" s="94"/>
      <c r="B443" s="94"/>
      <c r="C443" s="94"/>
      <c r="D443" s="94"/>
      <c r="E443" s="95"/>
      <c r="F443" s="94"/>
      <c r="G443" s="94"/>
      <c r="H443" s="96"/>
      <c r="I443" s="121"/>
      <c r="J443" s="48"/>
      <c r="K443" s="49"/>
      <c r="L443" s="49"/>
      <c r="M443" s="50"/>
      <c r="N443" s="50"/>
      <c r="Q443" s="51"/>
      <c r="R443" s="51"/>
    </row>
    <row r="444" spans="1:18">
      <c r="A444" s="94"/>
      <c r="B444" s="94"/>
      <c r="C444" s="94"/>
      <c r="D444" s="94"/>
      <c r="E444" s="95"/>
      <c r="F444" s="94"/>
      <c r="G444" s="94"/>
      <c r="H444" s="96"/>
      <c r="I444" s="121"/>
      <c r="J444" s="48"/>
      <c r="K444" s="49"/>
      <c r="L444" s="49"/>
      <c r="M444" s="50"/>
      <c r="N444" s="50"/>
      <c r="Q444" s="51"/>
      <c r="R444" s="51"/>
    </row>
    <row r="445" spans="1:18">
      <c r="A445" s="94"/>
      <c r="B445" s="94"/>
      <c r="C445" s="94"/>
      <c r="D445" s="94"/>
      <c r="E445" s="95"/>
      <c r="F445" s="94"/>
      <c r="G445" s="94"/>
      <c r="H445" s="96"/>
      <c r="I445" s="121"/>
      <c r="J445" s="48"/>
      <c r="K445" s="49"/>
      <c r="L445" s="49"/>
      <c r="M445" s="50"/>
      <c r="N445" s="50"/>
      <c r="Q445" s="51"/>
      <c r="R445" s="51"/>
    </row>
    <row r="446" spans="1:18" s="126" customFormat="1">
      <c r="A446" s="114"/>
      <c r="B446" s="114"/>
      <c r="C446" s="114"/>
      <c r="D446" s="114"/>
      <c r="E446" s="113"/>
      <c r="F446" s="114"/>
      <c r="G446" s="114"/>
      <c r="H446" s="115"/>
      <c r="I446" s="121"/>
      <c r="J446" s="48"/>
      <c r="K446" s="49"/>
      <c r="L446" s="49"/>
      <c r="M446" s="50"/>
      <c r="N446" s="50"/>
      <c r="O446" s="11"/>
      <c r="Q446" s="127"/>
      <c r="R446" s="127"/>
    </row>
    <row r="447" spans="1:18">
      <c r="A447" s="94"/>
      <c r="B447" s="94"/>
      <c r="C447" s="94"/>
      <c r="D447" s="94"/>
      <c r="E447" s="95"/>
      <c r="F447" s="94"/>
      <c r="G447" s="94"/>
      <c r="H447" s="96"/>
      <c r="I447" s="121"/>
      <c r="J447" s="48"/>
      <c r="K447" s="49"/>
      <c r="L447" s="49"/>
      <c r="M447" s="50"/>
      <c r="N447" s="50"/>
      <c r="Q447" s="51"/>
      <c r="R447" s="51"/>
    </row>
    <row r="448" spans="1:18" s="126" customFormat="1">
      <c r="A448" s="114"/>
      <c r="B448" s="114"/>
      <c r="C448" s="114"/>
      <c r="D448" s="114"/>
      <c r="E448" s="113"/>
      <c r="F448" s="114"/>
      <c r="G448" s="114"/>
      <c r="H448" s="115"/>
      <c r="I448" s="121"/>
      <c r="J448" s="48"/>
      <c r="K448" s="49"/>
      <c r="L448" s="49"/>
      <c r="M448" s="50"/>
      <c r="N448" s="50"/>
      <c r="O448" s="11"/>
      <c r="Q448" s="127"/>
      <c r="R448" s="127"/>
    </row>
    <row r="449" spans="1:18">
      <c r="A449" s="94"/>
      <c r="B449" s="94"/>
      <c r="C449" s="94"/>
      <c r="D449" s="94"/>
      <c r="E449" s="95"/>
      <c r="F449" s="94"/>
      <c r="G449" s="94"/>
      <c r="H449" s="96"/>
      <c r="I449" s="121"/>
      <c r="J449" s="48"/>
      <c r="K449" s="49"/>
      <c r="L449" s="49"/>
      <c r="M449" s="50"/>
      <c r="N449" s="50"/>
      <c r="Q449" s="51"/>
      <c r="R449" s="51"/>
    </row>
    <row r="450" spans="1:18">
      <c r="A450" s="94"/>
      <c r="B450" s="94"/>
      <c r="C450" s="94"/>
      <c r="D450" s="94"/>
      <c r="E450" s="95"/>
      <c r="F450" s="94"/>
      <c r="G450" s="94"/>
      <c r="H450" s="96"/>
      <c r="I450" s="121"/>
      <c r="J450" s="48"/>
      <c r="K450" s="49"/>
      <c r="L450" s="49"/>
      <c r="M450" s="50"/>
      <c r="N450" s="50"/>
      <c r="Q450" s="51"/>
      <c r="R450" s="51"/>
    </row>
    <row r="451" spans="1:18">
      <c r="A451" s="94"/>
      <c r="B451" s="94"/>
      <c r="C451" s="94"/>
      <c r="D451" s="94"/>
      <c r="E451" s="95"/>
      <c r="F451" s="94"/>
      <c r="G451" s="94"/>
      <c r="H451" s="96"/>
      <c r="I451" s="121"/>
      <c r="J451" s="48"/>
      <c r="K451" s="49"/>
      <c r="L451" s="49"/>
      <c r="M451" s="50"/>
      <c r="N451" s="50"/>
      <c r="Q451" s="51"/>
      <c r="R451" s="51"/>
    </row>
    <row r="452" spans="1:18">
      <c r="A452" s="94"/>
      <c r="B452" s="94"/>
      <c r="C452" s="94"/>
      <c r="D452" s="94"/>
      <c r="E452" s="95"/>
      <c r="F452" s="94"/>
      <c r="G452" s="94"/>
      <c r="H452" s="96"/>
      <c r="I452" s="121"/>
      <c r="J452" s="48"/>
      <c r="K452" s="49"/>
      <c r="L452" s="49"/>
      <c r="M452" s="50"/>
      <c r="N452" s="50"/>
      <c r="Q452" s="51"/>
      <c r="R452" s="51"/>
    </row>
    <row r="453" spans="1:18">
      <c r="A453" s="94"/>
      <c r="B453" s="94"/>
      <c r="C453" s="94"/>
      <c r="D453" s="94"/>
      <c r="E453" s="95"/>
      <c r="F453" s="94"/>
      <c r="G453" s="94"/>
      <c r="H453" s="96"/>
      <c r="I453" s="121"/>
      <c r="J453" s="48"/>
      <c r="K453" s="49"/>
      <c r="L453" s="49"/>
      <c r="M453" s="50"/>
      <c r="N453" s="50"/>
      <c r="Q453" s="51"/>
      <c r="R453" s="51"/>
    </row>
    <row r="454" spans="1:18">
      <c r="A454" s="94"/>
      <c r="B454" s="94"/>
      <c r="C454" s="94"/>
      <c r="D454" s="94"/>
      <c r="E454" s="95"/>
      <c r="F454" s="94"/>
      <c r="G454" s="94"/>
      <c r="H454" s="96"/>
      <c r="I454" s="121"/>
      <c r="J454" s="48"/>
      <c r="K454" s="49"/>
      <c r="L454" s="49"/>
      <c r="M454" s="50"/>
      <c r="N454" s="50"/>
      <c r="Q454" s="51"/>
      <c r="R454" s="51"/>
    </row>
    <row r="455" spans="1:18">
      <c r="A455" s="94"/>
      <c r="B455" s="94"/>
      <c r="C455" s="94"/>
      <c r="D455" s="94"/>
      <c r="E455" s="95"/>
      <c r="F455" s="94"/>
      <c r="G455" s="94"/>
      <c r="H455" s="96"/>
      <c r="I455" s="121"/>
      <c r="J455" s="48"/>
      <c r="K455" s="49"/>
      <c r="L455" s="49"/>
      <c r="M455" s="50"/>
      <c r="N455" s="50"/>
      <c r="Q455" s="51"/>
      <c r="R455" s="51"/>
    </row>
    <row r="456" spans="1:18">
      <c r="A456" s="94"/>
      <c r="B456" s="94"/>
      <c r="C456" s="94"/>
      <c r="D456" s="94"/>
      <c r="E456" s="95"/>
      <c r="F456" s="94"/>
      <c r="G456" s="94"/>
      <c r="H456" s="96"/>
      <c r="I456" s="121"/>
      <c r="J456" s="48"/>
      <c r="K456" s="49"/>
      <c r="L456" s="49"/>
      <c r="M456" s="50"/>
      <c r="N456" s="50"/>
      <c r="Q456" s="51"/>
      <c r="R456" s="51"/>
    </row>
    <row r="457" spans="1:18">
      <c r="A457" s="94"/>
      <c r="B457" s="94"/>
      <c r="C457" s="94"/>
      <c r="D457" s="94"/>
      <c r="E457" s="95"/>
      <c r="F457" s="94"/>
      <c r="G457" s="94"/>
      <c r="H457" s="96"/>
      <c r="I457" s="121"/>
      <c r="J457" s="48"/>
      <c r="K457" s="49"/>
      <c r="L457" s="49"/>
      <c r="M457" s="50"/>
      <c r="N457" s="50"/>
      <c r="Q457" s="51"/>
      <c r="R457" s="51"/>
    </row>
    <row r="458" spans="1:18">
      <c r="A458" s="94"/>
      <c r="B458" s="94"/>
      <c r="C458" s="94"/>
      <c r="D458" s="94"/>
      <c r="E458" s="95"/>
      <c r="F458" s="94"/>
      <c r="G458" s="94"/>
      <c r="H458" s="96"/>
      <c r="I458" s="121"/>
      <c r="J458" s="48"/>
      <c r="K458" s="49"/>
      <c r="L458" s="49"/>
      <c r="M458" s="50"/>
      <c r="N458" s="50"/>
      <c r="Q458" s="51"/>
      <c r="R458" s="51"/>
    </row>
    <row r="459" spans="1:18">
      <c r="A459" s="94"/>
      <c r="B459" s="94"/>
      <c r="C459" s="94"/>
      <c r="D459" s="94"/>
      <c r="E459" s="95"/>
      <c r="F459" s="94"/>
      <c r="G459" s="94"/>
      <c r="H459" s="96"/>
      <c r="I459" s="121"/>
      <c r="J459" s="48"/>
      <c r="K459" s="49"/>
      <c r="L459" s="49"/>
      <c r="M459" s="50"/>
      <c r="N459" s="50"/>
      <c r="Q459" s="51"/>
      <c r="R459" s="51"/>
    </row>
    <row r="460" spans="1:18">
      <c r="A460" s="94"/>
      <c r="B460" s="94"/>
      <c r="C460" s="94"/>
      <c r="D460" s="94"/>
      <c r="E460" s="95"/>
      <c r="F460" s="94"/>
      <c r="G460" s="94"/>
      <c r="H460" s="96"/>
      <c r="I460" s="121"/>
      <c r="J460" s="48"/>
      <c r="K460" s="49"/>
      <c r="L460" s="49"/>
      <c r="M460" s="50"/>
      <c r="N460" s="50"/>
      <c r="Q460" s="51"/>
      <c r="R460" s="51"/>
    </row>
    <row r="461" spans="1:18">
      <c r="A461" s="94"/>
      <c r="B461" s="94"/>
      <c r="C461" s="94"/>
      <c r="D461" s="94"/>
      <c r="E461" s="95"/>
      <c r="F461" s="94"/>
      <c r="G461" s="94"/>
      <c r="H461" s="96"/>
      <c r="I461" s="121"/>
      <c r="J461" s="48"/>
      <c r="K461" s="49"/>
      <c r="L461" s="49"/>
      <c r="M461" s="50"/>
      <c r="N461" s="50"/>
      <c r="Q461" s="51"/>
      <c r="R461" s="51"/>
    </row>
    <row r="462" spans="1:18">
      <c r="A462" s="94"/>
      <c r="B462" s="94"/>
      <c r="C462" s="94"/>
      <c r="D462" s="94"/>
      <c r="E462" s="95"/>
      <c r="F462" s="94"/>
      <c r="G462" s="94"/>
      <c r="H462" s="96"/>
      <c r="I462" s="121"/>
      <c r="J462" s="48"/>
      <c r="K462" s="49"/>
      <c r="L462" s="49"/>
      <c r="M462" s="50"/>
      <c r="N462" s="50"/>
      <c r="Q462" s="51"/>
      <c r="R462" s="51"/>
    </row>
    <row r="463" spans="1:18">
      <c r="A463" s="94"/>
      <c r="B463" s="94"/>
      <c r="C463" s="94"/>
      <c r="D463" s="94"/>
      <c r="E463" s="95"/>
      <c r="F463" s="94"/>
      <c r="G463" s="94"/>
      <c r="H463" s="96"/>
      <c r="I463" s="121"/>
      <c r="J463" s="48"/>
      <c r="K463" s="49"/>
      <c r="L463" s="49"/>
      <c r="M463" s="50"/>
      <c r="N463" s="50"/>
      <c r="Q463" s="51"/>
      <c r="R463" s="51"/>
    </row>
    <row r="464" spans="1:18">
      <c r="A464" s="94"/>
      <c r="B464" s="94"/>
      <c r="C464" s="94"/>
      <c r="D464" s="94"/>
      <c r="E464" s="95"/>
      <c r="F464" s="94"/>
      <c r="G464" s="94"/>
      <c r="H464" s="96"/>
      <c r="I464" s="121"/>
      <c r="J464" s="48"/>
      <c r="K464" s="49"/>
      <c r="L464" s="49"/>
      <c r="M464" s="50"/>
      <c r="N464" s="50"/>
      <c r="Q464" s="51"/>
      <c r="R464" s="51"/>
    </row>
    <row r="465" spans="1:18">
      <c r="A465" s="94"/>
      <c r="B465" s="94"/>
      <c r="C465" s="94"/>
      <c r="D465" s="94"/>
      <c r="E465" s="95"/>
      <c r="F465" s="94"/>
      <c r="G465" s="94"/>
      <c r="H465" s="96"/>
      <c r="I465" s="121"/>
      <c r="J465" s="48"/>
      <c r="K465" s="49"/>
      <c r="L465" s="49"/>
      <c r="M465" s="50"/>
      <c r="N465" s="50"/>
      <c r="Q465" s="51"/>
      <c r="R465" s="51"/>
    </row>
    <row r="466" spans="1:18">
      <c r="A466" s="94"/>
      <c r="B466" s="94"/>
      <c r="C466" s="94"/>
      <c r="D466" s="94"/>
      <c r="E466" s="95"/>
      <c r="F466" s="94"/>
      <c r="G466" s="94"/>
      <c r="H466" s="96"/>
      <c r="I466" s="121"/>
      <c r="J466" s="48"/>
      <c r="K466" s="49"/>
      <c r="L466" s="49"/>
      <c r="M466" s="50"/>
      <c r="N466" s="50"/>
      <c r="Q466" s="51"/>
      <c r="R466" s="51"/>
    </row>
    <row r="467" spans="1:18">
      <c r="A467" s="94"/>
      <c r="B467" s="94"/>
      <c r="C467" s="94"/>
      <c r="D467" s="94"/>
      <c r="E467" s="95"/>
      <c r="F467" s="94"/>
      <c r="G467" s="94"/>
      <c r="H467" s="96"/>
      <c r="I467" s="121"/>
      <c r="J467" s="48"/>
      <c r="K467" s="49"/>
      <c r="L467" s="49"/>
      <c r="M467" s="50"/>
      <c r="N467" s="50"/>
      <c r="Q467" s="51"/>
      <c r="R467" s="51"/>
    </row>
    <row r="468" spans="1:18">
      <c r="A468" s="94"/>
      <c r="B468" s="94"/>
      <c r="C468" s="94"/>
      <c r="D468" s="94"/>
      <c r="E468" s="95"/>
      <c r="F468" s="94"/>
      <c r="G468" s="94"/>
      <c r="H468" s="96"/>
      <c r="I468" s="121"/>
      <c r="J468" s="48"/>
      <c r="K468" s="49"/>
      <c r="L468" s="49"/>
      <c r="M468" s="50"/>
      <c r="N468" s="50"/>
      <c r="Q468" s="51"/>
      <c r="R468" s="51"/>
    </row>
    <row r="469" spans="1:18">
      <c r="A469" s="94"/>
      <c r="B469" s="94"/>
      <c r="C469" s="94"/>
      <c r="D469" s="94"/>
      <c r="E469" s="95"/>
      <c r="F469" s="94"/>
      <c r="G469" s="94"/>
      <c r="H469" s="96"/>
      <c r="I469" s="121"/>
      <c r="J469" s="48"/>
      <c r="K469" s="49"/>
      <c r="L469" s="49"/>
      <c r="M469" s="50"/>
      <c r="N469" s="50"/>
      <c r="Q469" s="51"/>
      <c r="R469" s="51"/>
    </row>
    <row r="470" spans="1:18">
      <c r="A470" s="94"/>
      <c r="B470" s="94"/>
      <c r="C470" s="94"/>
      <c r="D470" s="94"/>
      <c r="E470" s="95"/>
      <c r="F470" s="94"/>
      <c r="G470" s="94"/>
      <c r="H470" s="96"/>
      <c r="I470" s="121"/>
      <c r="J470" s="48"/>
      <c r="K470" s="49"/>
      <c r="L470" s="49"/>
      <c r="M470" s="50"/>
      <c r="N470" s="50"/>
      <c r="Q470" s="51"/>
      <c r="R470" s="51"/>
    </row>
    <row r="471" spans="1:18">
      <c r="A471" s="94"/>
      <c r="B471" s="94"/>
      <c r="C471" s="94"/>
      <c r="D471" s="94"/>
      <c r="E471" s="95"/>
      <c r="F471" s="94"/>
      <c r="G471" s="94"/>
      <c r="H471" s="96"/>
      <c r="I471" s="121"/>
      <c r="J471" s="48"/>
      <c r="K471" s="49"/>
      <c r="L471" s="49"/>
      <c r="M471" s="50"/>
      <c r="N471" s="50"/>
      <c r="Q471" s="51"/>
      <c r="R471" s="51"/>
    </row>
    <row r="472" spans="1:18">
      <c r="A472" s="94"/>
      <c r="B472" s="94"/>
      <c r="C472" s="94"/>
      <c r="D472" s="94"/>
      <c r="E472" s="95"/>
      <c r="F472" s="94"/>
      <c r="G472" s="94"/>
      <c r="H472" s="96"/>
      <c r="I472" s="121"/>
      <c r="J472" s="48"/>
      <c r="K472" s="49"/>
      <c r="L472" s="49"/>
      <c r="M472" s="50"/>
      <c r="N472" s="50"/>
      <c r="Q472" s="51"/>
      <c r="R472" s="51"/>
    </row>
    <row r="473" spans="1:18" s="126" customFormat="1">
      <c r="A473" s="114"/>
      <c r="B473" s="114"/>
      <c r="C473" s="114"/>
      <c r="D473" s="114"/>
      <c r="E473" s="113"/>
      <c r="F473" s="114"/>
      <c r="G473" s="114"/>
      <c r="H473" s="115"/>
      <c r="I473" s="121"/>
      <c r="J473" s="48"/>
      <c r="K473" s="49"/>
      <c r="L473" s="49"/>
      <c r="M473" s="50"/>
      <c r="N473" s="50"/>
      <c r="O473" s="11"/>
      <c r="Q473" s="127"/>
      <c r="R473" s="127"/>
    </row>
    <row r="474" spans="1:18">
      <c r="A474" s="94"/>
      <c r="B474" s="94"/>
      <c r="C474" s="94"/>
      <c r="D474" s="94"/>
      <c r="E474" s="95"/>
      <c r="F474" s="94"/>
      <c r="G474" s="94"/>
      <c r="H474" s="96"/>
      <c r="I474" s="121"/>
      <c r="J474" s="48"/>
      <c r="K474" s="49"/>
      <c r="L474" s="49"/>
      <c r="M474" s="50"/>
      <c r="N474" s="50"/>
      <c r="Q474" s="51"/>
      <c r="R474" s="51"/>
    </row>
    <row r="475" spans="1:18">
      <c r="A475" s="94"/>
      <c r="B475" s="94"/>
      <c r="C475" s="94"/>
      <c r="D475" s="94"/>
      <c r="E475" s="95"/>
      <c r="F475" s="94"/>
      <c r="G475" s="94"/>
      <c r="H475" s="96"/>
      <c r="I475" s="121"/>
      <c r="J475" s="48"/>
      <c r="K475" s="49"/>
      <c r="L475" s="49"/>
      <c r="M475" s="50"/>
      <c r="N475" s="50"/>
      <c r="Q475" s="51"/>
      <c r="R475" s="51"/>
    </row>
    <row r="476" spans="1:18">
      <c r="A476" s="94"/>
      <c r="B476" s="94"/>
      <c r="C476" s="94"/>
      <c r="D476" s="94"/>
      <c r="E476" s="95"/>
      <c r="F476" s="94"/>
      <c r="G476" s="94"/>
      <c r="H476" s="96"/>
      <c r="I476" s="121"/>
      <c r="J476" s="48"/>
      <c r="K476" s="49"/>
      <c r="L476" s="49"/>
      <c r="M476" s="50"/>
      <c r="N476" s="50"/>
      <c r="Q476" s="51"/>
      <c r="R476" s="51"/>
    </row>
    <row r="477" spans="1:18">
      <c r="A477" s="94"/>
      <c r="B477" s="94"/>
      <c r="C477" s="94"/>
      <c r="D477" s="94"/>
      <c r="E477" s="95"/>
      <c r="F477" s="94"/>
      <c r="G477" s="94"/>
      <c r="H477" s="96"/>
      <c r="I477" s="121"/>
      <c r="J477" s="48"/>
      <c r="K477" s="49"/>
      <c r="L477" s="49"/>
      <c r="M477" s="50"/>
      <c r="N477" s="50"/>
      <c r="Q477" s="51"/>
      <c r="R477" s="51"/>
    </row>
    <row r="478" spans="1:18">
      <c r="A478" s="94"/>
      <c r="B478" s="94"/>
      <c r="C478" s="94"/>
      <c r="D478" s="94"/>
      <c r="E478" s="95"/>
      <c r="F478" s="94"/>
      <c r="G478" s="94"/>
      <c r="H478" s="96"/>
      <c r="I478" s="121"/>
      <c r="J478" s="48"/>
      <c r="K478" s="49"/>
      <c r="L478" s="49"/>
      <c r="M478" s="50"/>
      <c r="N478" s="50"/>
      <c r="Q478" s="51"/>
      <c r="R478" s="51"/>
    </row>
    <row r="479" spans="1:18">
      <c r="A479" s="94"/>
      <c r="B479" s="94"/>
      <c r="C479" s="94"/>
      <c r="D479" s="94"/>
      <c r="E479" s="95"/>
      <c r="F479" s="94"/>
      <c r="G479" s="94"/>
      <c r="H479" s="96"/>
      <c r="I479" s="121"/>
      <c r="J479" s="48"/>
      <c r="K479" s="49"/>
      <c r="L479" s="49"/>
      <c r="M479" s="50"/>
      <c r="N479" s="50"/>
      <c r="Q479" s="51"/>
      <c r="R479" s="51"/>
    </row>
    <row r="480" spans="1:18">
      <c r="A480" s="94"/>
      <c r="B480" s="94"/>
      <c r="C480" s="94"/>
      <c r="D480" s="94"/>
      <c r="E480" s="95"/>
      <c r="F480" s="94"/>
      <c r="G480" s="94"/>
      <c r="H480" s="96"/>
      <c r="I480" s="121"/>
      <c r="J480" s="48"/>
      <c r="K480" s="49"/>
      <c r="L480" s="49"/>
      <c r="M480" s="50"/>
      <c r="N480" s="50"/>
      <c r="Q480" s="51"/>
      <c r="R480" s="51"/>
    </row>
    <row r="481" spans="1:18">
      <c r="A481" s="94"/>
      <c r="B481" s="94"/>
      <c r="C481" s="94"/>
      <c r="D481" s="94"/>
      <c r="E481" s="95"/>
      <c r="F481" s="94"/>
      <c r="G481" s="94"/>
      <c r="H481" s="96"/>
      <c r="I481" s="121"/>
      <c r="J481" s="48"/>
      <c r="K481" s="49"/>
      <c r="L481" s="49"/>
      <c r="M481" s="50"/>
      <c r="N481" s="50"/>
      <c r="Q481" s="51"/>
      <c r="R481" s="51"/>
    </row>
    <row r="482" spans="1:18">
      <c r="A482" s="94"/>
      <c r="B482" s="94"/>
      <c r="C482" s="94"/>
      <c r="D482" s="94"/>
      <c r="E482" s="95"/>
      <c r="F482" s="94"/>
      <c r="G482" s="94"/>
      <c r="H482" s="96"/>
      <c r="I482" s="121"/>
      <c r="J482" s="48"/>
      <c r="K482" s="49"/>
      <c r="L482" s="49"/>
      <c r="M482" s="50"/>
      <c r="N482" s="50"/>
      <c r="Q482" s="51"/>
      <c r="R482" s="51"/>
    </row>
    <row r="483" spans="1:18">
      <c r="A483" s="94"/>
      <c r="B483" s="94"/>
      <c r="C483" s="94"/>
      <c r="D483" s="94"/>
      <c r="E483" s="95"/>
      <c r="F483" s="94"/>
      <c r="G483" s="94"/>
      <c r="H483" s="96"/>
      <c r="I483" s="121"/>
      <c r="J483" s="48"/>
      <c r="K483" s="49"/>
      <c r="L483" s="49"/>
      <c r="M483" s="50"/>
      <c r="N483" s="50"/>
      <c r="Q483" s="51"/>
      <c r="R483" s="51"/>
    </row>
    <row r="484" spans="1:18">
      <c r="A484" s="94"/>
      <c r="B484" s="94"/>
      <c r="C484" s="94"/>
      <c r="D484" s="94"/>
      <c r="E484" s="95"/>
      <c r="F484" s="94"/>
      <c r="G484" s="94"/>
      <c r="H484" s="96"/>
      <c r="I484" s="121"/>
      <c r="J484" s="48"/>
      <c r="K484" s="49"/>
      <c r="L484" s="49"/>
      <c r="M484" s="50"/>
      <c r="N484" s="50"/>
      <c r="Q484" s="51"/>
      <c r="R484" s="51"/>
    </row>
    <row r="485" spans="1:18">
      <c r="A485" s="94"/>
      <c r="B485" s="94"/>
      <c r="C485" s="94"/>
      <c r="D485" s="94"/>
      <c r="E485" s="95"/>
      <c r="F485" s="94"/>
      <c r="G485" s="94"/>
      <c r="H485" s="96"/>
      <c r="I485" s="121"/>
      <c r="J485" s="48"/>
      <c r="K485" s="49"/>
      <c r="L485" s="49"/>
      <c r="M485" s="50"/>
      <c r="N485" s="50"/>
      <c r="Q485" s="51"/>
      <c r="R485" s="51"/>
    </row>
    <row r="486" spans="1:18">
      <c r="A486" s="94"/>
      <c r="B486" s="94"/>
      <c r="C486" s="94"/>
      <c r="D486" s="94"/>
      <c r="E486" s="95"/>
      <c r="F486" s="94"/>
      <c r="G486" s="94"/>
      <c r="H486" s="96"/>
      <c r="I486" s="121"/>
      <c r="J486" s="48"/>
      <c r="K486" s="49"/>
      <c r="L486" s="49"/>
      <c r="M486" s="50"/>
      <c r="N486" s="50"/>
      <c r="Q486" s="51"/>
      <c r="R486" s="51"/>
    </row>
    <row r="487" spans="1:18">
      <c r="A487" s="94"/>
      <c r="B487" s="94"/>
      <c r="C487" s="94"/>
      <c r="D487" s="94"/>
      <c r="E487" s="95"/>
      <c r="F487" s="94"/>
      <c r="G487" s="94"/>
      <c r="H487" s="96"/>
      <c r="I487" s="121"/>
      <c r="J487" s="48"/>
      <c r="K487" s="49"/>
      <c r="L487" s="49"/>
      <c r="M487" s="50"/>
      <c r="N487" s="50"/>
      <c r="Q487" s="51"/>
      <c r="R487" s="51"/>
    </row>
    <row r="488" spans="1:18">
      <c r="A488" s="94"/>
      <c r="B488" s="94"/>
      <c r="C488" s="94"/>
      <c r="D488" s="94"/>
      <c r="E488" s="95"/>
      <c r="F488" s="94"/>
      <c r="G488" s="94"/>
      <c r="H488" s="96"/>
      <c r="I488" s="121"/>
      <c r="J488" s="48"/>
      <c r="K488" s="49"/>
      <c r="L488" s="49"/>
      <c r="M488" s="50"/>
      <c r="N488" s="50"/>
      <c r="Q488" s="51"/>
      <c r="R488" s="51"/>
    </row>
    <row r="489" spans="1:18">
      <c r="A489" s="94"/>
      <c r="B489" s="94"/>
      <c r="C489" s="94"/>
      <c r="D489" s="94"/>
      <c r="E489" s="95"/>
      <c r="F489" s="94"/>
      <c r="G489" s="94"/>
      <c r="H489" s="96"/>
      <c r="I489" s="121"/>
      <c r="J489" s="48"/>
      <c r="K489" s="49"/>
      <c r="L489" s="49"/>
      <c r="M489" s="50"/>
      <c r="N489" s="50"/>
      <c r="Q489" s="51"/>
      <c r="R489" s="51"/>
    </row>
    <row r="490" spans="1:18" s="126" customFormat="1">
      <c r="A490" s="114"/>
      <c r="B490" s="114"/>
      <c r="C490" s="114"/>
      <c r="D490" s="114"/>
      <c r="E490" s="113"/>
      <c r="F490" s="114"/>
      <c r="G490" s="114"/>
      <c r="H490" s="115"/>
      <c r="I490" s="121"/>
      <c r="J490" s="48"/>
      <c r="K490" s="49"/>
      <c r="L490" s="49"/>
      <c r="M490" s="50"/>
      <c r="N490" s="50"/>
      <c r="O490" s="11"/>
      <c r="Q490" s="127"/>
      <c r="R490" s="127"/>
    </row>
    <row r="491" spans="1:18">
      <c r="A491" s="94"/>
      <c r="B491" s="94"/>
      <c r="C491" s="94"/>
      <c r="D491" s="94"/>
      <c r="E491" s="95"/>
      <c r="F491" s="94"/>
      <c r="G491" s="94"/>
      <c r="H491" s="96"/>
      <c r="I491" s="121"/>
      <c r="J491" s="48"/>
      <c r="K491" s="49"/>
      <c r="L491" s="49"/>
      <c r="M491" s="50"/>
      <c r="N491" s="50"/>
      <c r="Q491" s="51"/>
      <c r="R491" s="51"/>
    </row>
    <row r="492" spans="1:18">
      <c r="A492" s="94"/>
      <c r="B492" s="94"/>
      <c r="C492" s="94"/>
      <c r="D492" s="94"/>
      <c r="E492" s="95"/>
      <c r="F492" s="94"/>
      <c r="G492" s="94"/>
      <c r="H492" s="96"/>
      <c r="I492" s="121"/>
      <c r="J492" s="48"/>
      <c r="K492" s="49"/>
      <c r="L492" s="49"/>
      <c r="M492" s="50"/>
      <c r="N492" s="50"/>
      <c r="Q492" s="51"/>
      <c r="R492" s="51"/>
    </row>
    <row r="493" spans="1:18">
      <c r="A493" s="94"/>
      <c r="B493" s="94"/>
      <c r="C493" s="94"/>
      <c r="D493" s="94"/>
      <c r="E493" s="95"/>
      <c r="F493" s="94"/>
      <c r="G493" s="94"/>
      <c r="H493" s="96"/>
      <c r="I493" s="121"/>
      <c r="J493" s="48"/>
      <c r="K493" s="49"/>
      <c r="L493" s="49"/>
      <c r="M493" s="50"/>
      <c r="N493" s="50"/>
      <c r="Q493" s="51"/>
      <c r="R493" s="51"/>
    </row>
    <row r="494" spans="1:18">
      <c r="A494" s="94"/>
      <c r="B494" s="94"/>
      <c r="C494" s="94"/>
      <c r="D494" s="94"/>
      <c r="E494" s="95"/>
      <c r="F494" s="94"/>
      <c r="G494" s="94"/>
      <c r="H494" s="96"/>
      <c r="I494" s="121"/>
      <c r="J494" s="48"/>
      <c r="K494" s="49"/>
      <c r="L494" s="49"/>
      <c r="M494" s="50"/>
      <c r="N494" s="50"/>
      <c r="Q494" s="51"/>
      <c r="R494" s="51"/>
    </row>
    <row r="495" spans="1:18">
      <c r="A495" s="94"/>
      <c r="B495" s="94"/>
      <c r="C495" s="94"/>
      <c r="D495" s="94"/>
      <c r="E495" s="95"/>
      <c r="F495" s="94"/>
      <c r="G495" s="94"/>
      <c r="H495" s="96"/>
      <c r="I495" s="121"/>
      <c r="J495" s="48"/>
      <c r="K495" s="49"/>
      <c r="L495" s="49"/>
      <c r="M495" s="50"/>
      <c r="N495" s="50"/>
      <c r="Q495" s="51"/>
      <c r="R495" s="51"/>
    </row>
    <row r="496" spans="1:18">
      <c r="A496" s="94"/>
      <c r="B496" s="94"/>
      <c r="C496" s="94"/>
      <c r="D496" s="94"/>
      <c r="E496" s="95"/>
      <c r="F496" s="94"/>
      <c r="G496" s="94"/>
      <c r="H496" s="96"/>
      <c r="I496" s="121"/>
      <c r="J496" s="48"/>
      <c r="K496" s="49"/>
      <c r="L496" s="49"/>
      <c r="M496" s="50"/>
      <c r="N496" s="50"/>
      <c r="Q496" s="51"/>
      <c r="R496" s="51"/>
    </row>
    <row r="497" spans="1:18">
      <c r="A497" s="94"/>
      <c r="B497" s="94"/>
      <c r="C497" s="94"/>
      <c r="D497" s="94"/>
      <c r="E497" s="95"/>
      <c r="F497" s="94"/>
      <c r="G497" s="94"/>
      <c r="H497" s="96"/>
      <c r="I497" s="118"/>
      <c r="J497" s="48"/>
      <c r="K497" s="49"/>
      <c r="L497" s="49"/>
      <c r="M497" s="63"/>
      <c r="N497" s="50"/>
      <c r="Q497" s="51"/>
      <c r="R497" s="51"/>
    </row>
    <row r="498" spans="1:18" ht="26.25" customHeight="1">
      <c r="A498" s="111"/>
      <c r="B498" s="111"/>
      <c r="C498" s="111"/>
      <c r="D498" s="112"/>
      <c r="E498" s="113"/>
      <c r="F498" s="114"/>
      <c r="G498" s="114"/>
      <c r="H498" s="115"/>
      <c r="I498" s="116"/>
      <c r="J498" s="62"/>
      <c r="K498" s="49"/>
      <c r="L498" s="91"/>
      <c r="M498" s="50"/>
      <c r="N498" s="50"/>
      <c r="Q498" s="51"/>
      <c r="R498" s="51"/>
    </row>
    <row r="499" spans="1:18">
      <c r="A499" s="94"/>
      <c r="B499" s="94"/>
      <c r="C499" s="94"/>
      <c r="D499" s="94"/>
      <c r="E499" s="95"/>
      <c r="F499" s="94"/>
      <c r="G499" s="94"/>
      <c r="H499" s="96"/>
      <c r="I499" s="121"/>
      <c r="J499" s="48"/>
      <c r="K499" s="49"/>
      <c r="L499" s="49"/>
      <c r="M499" s="50"/>
      <c r="N499" s="50"/>
      <c r="Q499" s="51"/>
      <c r="R499" s="51"/>
    </row>
    <row r="500" spans="1:18">
      <c r="A500" s="94"/>
      <c r="B500" s="94"/>
      <c r="C500" s="94"/>
      <c r="D500" s="94"/>
      <c r="E500" s="95"/>
      <c r="F500" s="94"/>
      <c r="G500" s="94"/>
      <c r="H500" s="96"/>
      <c r="I500" s="121"/>
      <c r="J500" s="48"/>
      <c r="K500" s="49"/>
      <c r="L500" s="49"/>
      <c r="M500" s="50"/>
      <c r="N500" s="50"/>
      <c r="Q500" s="51"/>
      <c r="R500" s="51"/>
    </row>
    <row r="501" spans="1:18">
      <c r="A501" s="94"/>
      <c r="B501" s="94"/>
      <c r="C501" s="94"/>
      <c r="D501" s="94"/>
      <c r="E501" s="95"/>
      <c r="F501" s="94"/>
      <c r="G501" s="94"/>
      <c r="H501" s="96"/>
      <c r="I501" s="121"/>
      <c r="J501" s="48"/>
      <c r="K501" s="49"/>
      <c r="L501" s="49"/>
      <c r="M501" s="50"/>
      <c r="N501" s="50"/>
      <c r="Q501" s="51"/>
      <c r="R501" s="51"/>
    </row>
    <row r="502" spans="1:18">
      <c r="A502" s="94"/>
      <c r="B502" s="94"/>
      <c r="C502" s="94"/>
      <c r="D502" s="94"/>
      <c r="E502" s="95"/>
      <c r="F502" s="94"/>
      <c r="G502" s="94"/>
      <c r="H502" s="96"/>
      <c r="I502" s="121"/>
      <c r="J502" s="48"/>
      <c r="K502" s="49"/>
      <c r="L502" s="49"/>
      <c r="M502" s="50"/>
      <c r="N502" s="50"/>
      <c r="Q502" s="51"/>
      <c r="R502" s="51"/>
    </row>
    <row r="503" spans="1:18" s="126" customFormat="1">
      <c r="A503" s="114"/>
      <c r="B503" s="114"/>
      <c r="C503" s="114"/>
      <c r="D503" s="114"/>
      <c r="E503" s="113"/>
      <c r="F503" s="114"/>
      <c r="G503" s="114"/>
      <c r="H503" s="115"/>
      <c r="I503" s="121"/>
      <c r="J503" s="48"/>
      <c r="K503" s="49"/>
      <c r="L503" s="49"/>
      <c r="M503" s="50"/>
      <c r="N503" s="50"/>
      <c r="O503" s="11"/>
      <c r="Q503" s="127"/>
      <c r="R503" s="127"/>
    </row>
    <row r="504" spans="1:18" s="126" customFormat="1">
      <c r="A504" s="114"/>
      <c r="B504" s="114"/>
      <c r="C504" s="114"/>
      <c r="D504" s="114"/>
      <c r="E504" s="113"/>
      <c r="F504" s="114"/>
      <c r="G504" s="114"/>
      <c r="H504" s="115"/>
      <c r="I504" s="121"/>
      <c r="J504" s="48"/>
      <c r="K504" s="49"/>
      <c r="L504" s="49"/>
      <c r="M504" s="50"/>
      <c r="N504" s="50"/>
      <c r="O504" s="11"/>
      <c r="Q504" s="127"/>
      <c r="R504" s="127"/>
    </row>
    <row r="505" spans="1:18">
      <c r="A505" s="94"/>
      <c r="B505" s="94"/>
      <c r="C505" s="94"/>
      <c r="D505" s="94"/>
      <c r="E505" s="95"/>
      <c r="F505" s="94"/>
      <c r="G505" s="94"/>
      <c r="H505" s="96"/>
      <c r="I505" s="121"/>
      <c r="J505" s="48"/>
      <c r="K505" s="49"/>
      <c r="L505" s="49"/>
      <c r="M505" s="50"/>
      <c r="N505" s="50"/>
      <c r="Q505" s="51"/>
      <c r="R505" s="51"/>
    </row>
    <row r="506" spans="1:18">
      <c r="A506" s="94"/>
      <c r="B506" s="94"/>
      <c r="C506" s="94"/>
      <c r="D506" s="94"/>
      <c r="E506" s="95"/>
      <c r="F506" s="94"/>
      <c r="G506" s="94"/>
      <c r="H506" s="96"/>
      <c r="I506" s="121"/>
      <c r="J506" s="48"/>
      <c r="K506" s="49"/>
      <c r="L506" s="49"/>
      <c r="M506" s="50"/>
      <c r="N506" s="50"/>
      <c r="Q506" s="51"/>
      <c r="R506" s="51"/>
    </row>
    <row r="507" spans="1:18">
      <c r="A507" s="94"/>
      <c r="B507" s="94"/>
      <c r="C507" s="94"/>
      <c r="D507" s="94"/>
      <c r="E507" s="95"/>
      <c r="F507" s="94"/>
      <c r="G507" s="94"/>
      <c r="H507" s="96"/>
      <c r="I507" s="121"/>
      <c r="J507" s="48"/>
      <c r="K507" s="49"/>
      <c r="L507" s="49"/>
      <c r="M507" s="50"/>
      <c r="N507" s="50"/>
      <c r="Q507" s="51"/>
      <c r="R507" s="51"/>
    </row>
    <row r="508" spans="1:18" s="126" customFormat="1">
      <c r="A508" s="114"/>
      <c r="B508" s="114"/>
      <c r="C508" s="114"/>
      <c r="D508" s="114"/>
      <c r="E508" s="113"/>
      <c r="F508" s="114"/>
      <c r="G508" s="114"/>
      <c r="H508" s="115"/>
      <c r="I508" s="121"/>
      <c r="J508" s="48"/>
      <c r="K508" s="49"/>
      <c r="L508" s="49"/>
      <c r="M508" s="50"/>
      <c r="N508" s="50"/>
      <c r="O508" s="11"/>
      <c r="Q508" s="127"/>
      <c r="R508" s="127"/>
    </row>
    <row r="509" spans="1:18">
      <c r="A509" s="94"/>
      <c r="B509" s="94"/>
      <c r="C509" s="94"/>
      <c r="D509" s="94"/>
      <c r="E509" s="95"/>
      <c r="F509" s="94"/>
      <c r="G509" s="94"/>
      <c r="H509" s="96"/>
      <c r="I509" s="121"/>
      <c r="J509" s="48"/>
      <c r="K509" s="49"/>
      <c r="L509" s="49"/>
      <c r="M509" s="50"/>
      <c r="N509" s="50"/>
      <c r="Q509" s="51"/>
      <c r="R509" s="51"/>
    </row>
    <row r="510" spans="1:18">
      <c r="A510" s="94"/>
      <c r="B510" s="94"/>
      <c r="C510" s="94"/>
      <c r="D510" s="94"/>
      <c r="E510" s="95"/>
      <c r="F510" s="94"/>
      <c r="G510" s="94"/>
      <c r="H510" s="96"/>
      <c r="I510" s="121"/>
      <c r="J510" s="48"/>
      <c r="K510" s="49"/>
      <c r="L510" s="49"/>
      <c r="M510" s="50"/>
      <c r="N510" s="50"/>
      <c r="Q510" s="51"/>
      <c r="R510" s="51"/>
    </row>
    <row r="511" spans="1:18">
      <c r="A511" s="94"/>
      <c r="B511" s="94"/>
      <c r="C511" s="94"/>
      <c r="D511" s="94"/>
      <c r="E511" s="95"/>
      <c r="F511" s="94"/>
      <c r="G511" s="94"/>
      <c r="H511" s="96"/>
      <c r="I511" s="121"/>
      <c r="J511" s="48"/>
      <c r="K511" s="49"/>
      <c r="L511" s="49"/>
      <c r="M511" s="50"/>
      <c r="N511" s="50"/>
      <c r="Q511" s="51"/>
      <c r="R511" s="51"/>
    </row>
    <row r="512" spans="1:18" s="126" customFormat="1">
      <c r="A512" s="114"/>
      <c r="B512" s="114"/>
      <c r="C512" s="114"/>
      <c r="D512" s="114"/>
      <c r="E512" s="113"/>
      <c r="F512" s="114"/>
      <c r="G512" s="114"/>
      <c r="H512" s="115"/>
      <c r="I512" s="121"/>
      <c r="J512" s="48"/>
      <c r="K512" s="49"/>
      <c r="L512" s="49"/>
      <c r="M512" s="50"/>
      <c r="N512" s="50"/>
      <c r="O512" s="11"/>
      <c r="Q512" s="127"/>
      <c r="R512" s="127"/>
    </row>
    <row r="513" spans="1:18">
      <c r="A513" s="94"/>
      <c r="B513" s="94"/>
      <c r="C513" s="94"/>
      <c r="D513" s="94"/>
      <c r="E513" s="95"/>
      <c r="F513" s="94"/>
      <c r="G513" s="94"/>
      <c r="H513" s="96"/>
      <c r="I513" s="121"/>
      <c r="J513" s="48"/>
      <c r="K513" s="49"/>
      <c r="L513" s="49"/>
      <c r="M513" s="50"/>
      <c r="N513" s="50"/>
      <c r="Q513" s="51"/>
      <c r="R513" s="51"/>
    </row>
    <row r="514" spans="1:18">
      <c r="A514" s="94"/>
      <c r="B514" s="94"/>
      <c r="C514" s="94"/>
      <c r="D514" s="94"/>
      <c r="E514" s="95"/>
      <c r="F514" s="94"/>
      <c r="G514" s="94"/>
      <c r="H514" s="96"/>
      <c r="I514" s="121"/>
      <c r="J514" s="48"/>
      <c r="K514" s="49"/>
      <c r="L514" s="49"/>
      <c r="M514" s="50"/>
      <c r="N514" s="50"/>
      <c r="Q514" s="51"/>
      <c r="R514" s="51"/>
    </row>
    <row r="515" spans="1:18">
      <c r="A515" s="94"/>
      <c r="B515" s="94"/>
      <c r="C515" s="94"/>
      <c r="D515" s="94"/>
      <c r="E515" s="95"/>
      <c r="F515" s="94"/>
      <c r="G515" s="94"/>
      <c r="H515" s="96"/>
      <c r="I515" s="121"/>
      <c r="J515" s="48"/>
      <c r="K515" s="49"/>
      <c r="L515" s="49"/>
      <c r="M515" s="50"/>
      <c r="N515" s="50"/>
      <c r="Q515" s="51"/>
      <c r="R515" s="51"/>
    </row>
    <row r="516" spans="1:18">
      <c r="A516" s="94"/>
      <c r="B516" s="94"/>
      <c r="C516" s="94"/>
      <c r="D516" s="94"/>
      <c r="E516" s="95"/>
      <c r="F516" s="94"/>
      <c r="G516" s="94"/>
      <c r="H516" s="96"/>
      <c r="I516" s="121"/>
      <c r="J516" s="48"/>
      <c r="K516" s="49"/>
      <c r="L516" s="49"/>
      <c r="M516" s="50"/>
      <c r="N516" s="50"/>
      <c r="Q516" s="51"/>
      <c r="R516" s="51"/>
    </row>
    <row r="517" spans="1:18">
      <c r="A517" s="94"/>
      <c r="B517" s="94"/>
      <c r="C517" s="94"/>
      <c r="D517" s="94"/>
      <c r="E517" s="95"/>
      <c r="F517" s="94"/>
      <c r="G517" s="94"/>
      <c r="H517" s="96"/>
      <c r="I517" s="121"/>
      <c r="J517" s="48"/>
      <c r="K517" s="49"/>
      <c r="L517" s="49"/>
      <c r="M517" s="50"/>
      <c r="N517" s="50"/>
      <c r="Q517" s="51"/>
      <c r="R517" s="51"/>
    </row>
    <row r="518" spans="1:18">
      <c r="A518" s="94"/>
      <c r="B518" s="94"/>
      <c r="C518" s="94"/>
      <c r="D518" s="94"/>
      <c r="E518" s="95"/>
      <c r="F518" s="94"/>
      <c r="G518" s="94"/>
      <c r="H518" s="96"/>
      <c r="I518" s="121"/>
      <c r="J518" s="48"/>
      <c r="K518" s="49"/>
      <c r="L518" s="49"/>
      <c r="M518" s="50"/>
      <c r="N518" s="50"/>
      <c r="Q518" s="51"/>
      <c r="R518" s="51"/>
    </row>
    <row r="519" spans="1:18">
      <c r="A519" s="94"/>
      <c r="B519" s="94"/>
      <c r="C519" s="94"/>
      <c r="D519" s="94"/>
      <c r="E519" s="95"/>
      <c r="F519" s="94"/>
      <c r="G519" s="94"/>
      <c r="H519" s="96"/>
      <c r="I519" s="118"/>
      <c r="J519" s="48"/>
      <c r="K519" s="49"/>
      <c r="L519" s="49"/>
      <c r="M519" s="63"/>
      <c r="N519" s="50"/>
      <c r="Q519" s="51"/>
      <c r="R519" s="51"/>
    </row>
    <row r="520" spans="1:18">
      <c r="A520" s="111"/>
      <c r="B520" s="111"/>
      <c r="C520" s="111"/>
      <c r="D520" s="112"/>
      <c r="E520" s="113"/>
      <c r="F520" s="114"/>
      <c r="G520" s="114"/>
      <c r="H520" s="115"/>
      <c r="I520" s="116"/>
      <c r="J520" s="62"/>
      <c r="K520" s="49"/>
      <c r="L520" s="91"/>
      <c r="M520" s="50"/>
      <c r="N520" s="50"/>
      <c r="Q520" s="51"/>
      <c r="R520" s="51"/>
    </row>
    <row r="521" spans="1:18" s="126" customFormat="1">
      <c r="A521" s="114"/>
      <c r="B521" s="114"/>
      <c r="C521" s="114"/>
      <c r="D521" s="114"/>
      <c r="E521" s="113"/>
      <c r="F521" s="114"/>
      <c r="G521" s="114"/>
      <c r="H521" s="115"/>
      <c r="I521" s="121"/>
      <c r="J521" s="62"/>
      <c r="K521" s="49"/>
      <c r="L521" s="49"/>
      <c r="M521" s="50"/>
      <c r="N521" s="50"/>
      <c r="O521" s="11"/>
      <c r="Q521" s="127"/>
      <c r="R521" s="127"/>
    </row>
    <row r="522" spans="1:18" s="126" customFormat="1">
      <c r="A522" s="114"/>
      <c r="B522" s="114"/>
      <c r="C522" s="114"/>
      <c r="D522" s="114"/>
      <c r="E522" s="113"/>
      <c r="F522" s="114"/>
      <c r="G522" s="114"/>
      <c r="H522" s="115"/>
      <c r="I522" s="116"/>
      <c r="J522" s="62"/>
      <c r="K522" s="49"/>
      <c r="L522" s="135"/>
      <c r="M522" s="50"/>
      <c r="N522" s="50"/>
      <c r="O522" s="11"/>
      <c r="Q522" s="127"/>
      <c r="R522" s="127"/>
    </row>
    <row r="523" spans="1:18" s="126" customFormat="1">
      <c r="A523" s="114"/>
      <c r="B523" s="114"/>
      <c r="C523" s="114"/>
      <c r="D523" s="114"/>
      <c r="E523" s="113"/>
      <c r="F523" s="114"/>
      <c r="G523" s="114"/>
      <c r="H523" s="115"/>
      <c r="I523" s="116"/>
      <c r="J523" s="62"/>
      <c r="K523" s="49"/>
      <c r="L523" s="49"/>
      <c r="M523" s="50"/>
      <c r="N523" s="50"/>
      <c r="O523" s="11"/>
      <c r="Q523" s="127"/>
      <c r="R523" s="127"/>
    </row>
    <row r="524" spans="1:18">
      <c r="A524" s="94"/>
      <c r="B524" s="94"/>
      <c r="C524" s="94"/>
      <c r="D524" s="94"/>
      <c r="E524" s="95"/>
      <c r="F524" s="94"/>
      <c r="G524" s="94"/>
      <c r="H524" s="96"/>
      <c r="I524" s="121"/>
      <c r="J524" s="48"/>
      <c r="K524" s="49"/>
      <c r="L524" s="49"/>
      <c r="M524" s="50"/>
      <c r="N524" s="50"/>
      <c r="Q524" s="51"/>
      <c r="R524" s="51"/>
    </row>
    <row r="525" spans="1:18">
      <c r="A525" s="94"/>
      <c r="B525" s="94"/>
      <c r="C525" s="94"/>
      <c r="D525" s="94"/>
      <c r="E525" s="95"/>
      <c r="F525" s="94"/>
      <c r="G525" s="94"/>
      <c r="H525" s="96"/>
      <c r="I525" s="121"/>
      <c r="J525" s="48"/>
      <c r="K525" s="49"/>
      <c r="L525" s="49"/>
      <c r="M525" s="50"/>
      <c r="N525" s="50"/>
      <c r="Q525" s="51"/>
      <c r="R525" s="51"/>
    </row>
    <row r="526" spans="1:18" s="126" customFormat="1">
      <c r="A526" s="114"/>
      <c r="B526" s="114"/>
      <c r="C526" s="114"/>
      <c r="D526" s="114"/>
      <c r="E526" s="113"/>
      <c r="F526" s="114"/>
      <c r="G526" s="114"/>
      <c r="H526" s="115"/>
      <c r="I526" s="121"/>
      <c r="J526" s="48"/>
      <c r="K526" s="49"/>
      <c r="L526" s="49"/>
      <c r="M526" s="50"/>
      <c r="N526" s="50"/>
      <c r="O526" s="11"/>
      <c r="Q526" s="127"/>
      <c r="R526" s="127"/>
    </row>
    <row r="527" spans="1:18">
      <c r="A527" s="94"/>
      <c r="B527" s="94"/>
      <c r="C527" s="94"/>
      <c r="D527" s="94"/>
      <c r="E527" s="95"/>
      <c r="F527" s="94"/>
      <c r="G527" s="94"/>
      <c r="H527" s="96"/>
      <c r="I527" s="121"/>
      <c r="J527" s="48"/>
      <c r="K527" s="49"/>
      <c r="L527" s="49"/>
      <c r="M527" s="50"/>
      <c r="N527" s="50"/>
      <c r="Q527" s="51"/>
      <c r="R527" s="51"/>
    </row>
    <row r="528" spans="1:18">
      <c r="A528" s="94"/>
      <c r="B528" s="94"/>
      <c r="C528" s="94"/>
      <c r="D528" s="94"/>
      <c r="E528" s="95"/>
      <c r="F528" s="94"/>
      <c r="G528" s="94"/>
      <c r="H528" s="96"/>
      <c r="I528" s="121"/>
      <c r="J528" s="48"/>
      <c r="K528" s="49"/>
      <c r="L528" s="49"/>
      <c r="M528" s="50"/>
      <c r="N528" s="50"/>
      <c r="Q528" s="51"/>
      <c r="R528" s="51"/>
    </row>
    <row r="529" spans="1:18">
      <c r="A529" s="94"/>
      <c r="B529" s="94"/>
      <c r="C529" s="94"/>
      <c r="D529" s="94"/>
      <c r="E529" s="95"/>
      <c r="F529" s="94"/>
      <c r="G529" s="94"/>
      <c r="H529" s="96"/>
      <c r="I529" s="121"/>
      <c r="J529" s="48"/>
      <c r="K529" s="49"/>
      <c r="L529" s="49"/>
      <c r="M529" s="50"/>
      <c r="N529" s="50"/>
      <c r="Q529" s="51"/>
      <c r="R529" s="51"/>
    </row>
    <row r="530" spans="1:18">
      <c r="A530" s="94"/>
      <c r="B530" s="94"/>
      <c r="C530" s="94"/>
      <c r="D530" s="94"/>
      <c r="E530" s="95"/>
      <c r="F530" s="94"/>
      <c r="G530" s="94"/>
      <c r="H530" s="96"/>
      <c r="I530" s="121"/>
      <c r="J530" s="48"/>
      <c r="K530" s="49"/>
      <c r="L530" s="49"/>
      <c r="M530" s="50"/>
      <c r="N530" s="50"/>
      <c r="Q530" s="51"/>
      <c r="R530" s="51"/>
    </row>
    <row r="531" spans="1:18">
      <c r="A531" s="94"/>
      <c r="B531" s="94"/>
      <c r="C531" s="94"/>
      <c r="D531" s="94"/>
      <c r="E531" s="95"/>
      <c r="F531" s="94"/>
      <c r="G531" s="94"/>
      <c r="H531" s="96"/>
      <c r="I531" s="121"/>
      <c r="J531" s="48"/>
      <c r="K531" s="49"/>
      <c r="L531" s="49"/>
      <c r="M531" s="50"/>
      <c r="N531" s="50"/>
      <c r="Q531" s="51"/>
      <c r="R531" s="51"/>
    </row>
    <row r="532" spans="1:18">
      <c r="A532" s="94"/>
      <c r="B532" s="94"/>
      <c r="C532" s="94"/>
      <c r="D532" s="94"/>
      <c r="E532" s="95"/>
      <c r="F532" s="94"/>
      <c r="G532" s="94"/>
      <c r="H532" s="96"/>
      <c r="I532" s="121"/>
      <c r="J532" s="48"/>
      <c r="K532" s="49"/>
      <c r="L532" s="49"/>
      <c r="M532" s="50"/>
      <c r="N532" s="50"/>
      <c r="Q532" s="51"/>
      <c r="R532" s="51"/>
    </row>
    <row r="533" spans="1:18" s="126" customFormat="1">
      <c r="A533" s="114"/>
      <c r="B533" s="114"/>
      <c r="C533" s="114"/>
      <c r="D533" s="114"/>
      <c r="E533" s="113"/>
      <c r="F533" s="114"/>
      <c r="G533" s="114"/>
      <c r="H533" s="115"/>
      <c r="I533" s="121"/>
      <c r="J533" s="48"/>
      <c r="K533" s="49"/>
      <c r="L533" s="49"/>
      <c r="M533" s="50"/>
      <c r="N533" s="50"/>
      <c r="O533" s="11"/>
      <c r="Q533" s="127"/>
      <c r="R533" s="127"/>
    </row>
    <row r="534" spans="1:18">
      <c r="A534" s="94"/>
      <c r="B534" s="94"/>
      <c r="C534" s="94"/>
      <c r="D534" s="94"/>
      <c r="E534" s="95"/>
      <c r="F534" s="94"/>
      <c r="G534" s="94"/>
      <c r="H534" s="96"/>
      <c r="I534" s="121"/>
      <c r="J534" s="48"/>
      <c r="K534" s="49"/>
      <c r="L534" s="49"/>
      <c r="M534" s="50"/>
      <c r="N534" s="50"/>
      <c r="Q534" s="51"/>
      <c r="R534" s="51"/>
    </row>
    <row r="535" spans="1:18" s="126" customFormat="1">
      <c r="A535" s="114"/>
      <c r="B535" s="114"/>
      <c r="C535" s="114"/>
      <c r="D535" s="114"/>
      <c r="E535" s="113"/>
      <c r="F535" s="114"/>
      <c r="G535" s="114"/>
      <c r="H535" s="115"/>
      <c r="I535" s="121"/>
      <c r="J535" s="48"/>
      <c r="K535" s="49"/>
      <c r="L535" s="49"/>
      <c r="M535" s="50"/>
      <c r="N535" s="50"/>
      <c r="O535" s="11"/>
      <c r="Q535" s="127"/>
      <c r="R535" s="127"/>
    </row>
    <row r="536" spans="1:18">
      <c r="A536" s="94"/>
      <c r="B536" s="94"/>
      <c r="C536" s="94"/>
      <c r="D536" s="94"/>
      <c r="E536" s="95"/>
      <c r="F536" s="94"/>
      <c r="G536" s="94"/>
      <c r="H536" s="96"/>
      <c r="I536" s="121"/>
      <c r="J536" s="48"/>
      <c r="K536" s="49"/>
      <c r="L536" s="49"/>
      <c r="M536" s="50"/>
      <c r="N536" s="50"/>
      <c r="Q536" s="51"/>
      <c r="R536" s="51"/>
    </row>
    <row r="537" spans="1:18" s="126" customFormat="1">
      <c r="A537" s="114"/>
      <c r="B537" s="114"/>
      <c r="C537" s="114"/>
      <c r="D537" s="114"/>
      <c r="E537" s="113"/>
      <c r="F537" s="114"/>
      <c r="G537" s="114"/>
      <c r="H537" s="115"/>
      <c r="I537" s="121"/>
      <c r="J537" s="48"/>
      <c r="K537" s="49"/>
      <c r="L537" s="49"/>
      <c r="M537" s="50"/>
      <c r="N537" s="50"/>
      <c r="O537" s="11"/>
      <c r="Q537" s="127"/>
      <c r="R537" s="127"/>
    </row>
    <row r="538" spans="1:18">
      <c r="A538" s="94"/>
      <c r="B538" s="94"/>
      <c r="C538" s="94"/>
      <c r="D538" s="94"/>
      <c r="E538" s="95"/>
      <c r="F538" s="94"/>
      <c r="G538" s="94"/>
      <c r="H538" s="96"/>
      <c r="I538" s="121"/>
      <c r="J538" s="48"/>
      <c r="K538" s="49"/>
      <c r="L538" s="49"/>
      <c r="M538" s="50"/>
      <c r="N538" s="50"/>
      <c r="Q538" s="51"/>
      <c r="R538" s="51"/>
    </row>
    <row r="539" spans="1:18">
      <c r="A539" s="94"/>
      <c r="B539" s="94"/>
      <c r="C539" s="94"/>
      <c r="D539" s="94"/>
      <c r="E539" s="95"/>
      <c r="F539" s="94"/>
      <c r="G539" s="94"/>
      <c r="H539" s="96"/>
      <c r="I539" s="121"/>
      <c r="J539" s="48"/>
      <c r="K539" s="49"/>
      <c r="L539" s="49"/>
      <c r="M539" s="50"/>
      <c r="N539" s="50"/>
      <c r="Q539" s="51"/>
      <c r="R539" s="51"/>
    </row>
    <row r="540" spans="1:18" s="126" customFormat="1">
      <c r="A540" s="114"/>
      <c r="B540" s="114"/>
      <c r="C540" s="114"/>
      <c r="D540" s="114"/>
      <c r="E540" s="113"/>
      <c r="F540" s="114"/>
      <c r="G540" s="114"/>
      <c r="H540" s="115"/>
      <c r="I540" s="121"/>
      <c r="J540" s="48"/>
      <c r="K540" s="49"/>
      <c r="L540" s="49"/>
      <c r="M540" s="50"/>
      <c r="N540" s="50"/>
      <c r="O540" s="11"/>
      <c r="Q540" s="127"/>
      <c r="R540" s="127"/>
    </row>
    <row r="541" spans="1:18" s="126" customFormat="1">
      <c r="A541" s="114"/>
      <c r="B541" s="114"/>
      <c r="C541" s="114"/>
      <c r="D541" s="114"/>
      <c r="E541" s="113"/>
      <c r="F541" s="114"/>
      <c r="G541" s="114"/>
      <c r="H541" s="115"/>
      <c r="I541" s="121"/>
      <c r="J541" s="48"/>
      <c r="K541" s="49"/>
      <c r="L541" s="49"/>
      <c r="M541" s="50"/>
      <c r="N541" s="50"/>
      <c r="O541" s="11"/>
      <c r="Q541" s="127"/>
      <c r="R541" s="127"/>
    </row>
    <row r="542" spans="1:18">
      <c r="A542" s="94"/>
      <c r="B542" s="94"/>
      <c r="C542" s="94"/>
      <c r="D542" s="94"/>
      <c r="E542" s="95"/>
      <c r="F542" s="94"/>
      <c r="G542" s="94"/>
      <c r="H542" s="96"/>
      <c r="I542" s="121"/>
      <c r="J542" s="48"/>
      <c r="K542" s="49"/>
      <c r="L542" s="49"/>
      <c r="M542" s="50"/>
      <c r="N542" s="50"/>
      <c r="Q542" s="51"/>
      <c r="R542" s="51"/>
    </row>
    <row r="543" spans="1:18">
      <c r="A543" s="94"/>
      <c r="B543" s="94"/>
      <c r="C543" s="94"/>
      <c r="D543" s="94"/>
      <c r="E543" s="95"/>
      <c r="F543" s="94"/>
      <c r="G543" s="94"/>
      <c r="H543" s="96"/>
      <c r="I543" s="121"/>
      <c r="J543" s="48"/>
      <c r="K543" s="49"/>
      <c r="L543" s="49"/>
      <c r="M543" s="50"/>
      <c r="N543" s="50"/>
      <c r="Q543" s="51"/>
      <c r="R543" s="51"/>
    </row>
    <row r="544" spans="1:18">
      <c r="A544" s="94"/>
      <c r="B544" s="94"/>
      <c r="C544" s="94"/>
      <c r="D544" s="94"/>
      <c r="E544" s="95"/>
      <c r="F544" s="94"/>
      <c r="G544" s="94"/>
      <c r="H544" s="96"/>
      <c r="I544" s="121"/>
      <c r="J544" s="48"/>
      <c r="K544" s="49"/>
      <c r="L544" s="49"/>
      <c r="M544" s="50"/>
      <c r="N544" s="50"/>
      <c r="Q544" s="51"/>
      <c r="R544" s="51"/>
    </row>
    <row r="545" spans="1:18">
      <c r="A545" s="94"/>
      <c r="B545" s="94"/>
      <c r="C545" s="94"/>
      <c r="D545" s="94"/>
      <c r="E545" s="95"/>
      <c r="F545" s="94"/>
      <c r="G545" s="94"/>
      <c r="H545" s="96"/>
      <c r="I545" s="121"/>
      <c r="J545" s="48"/>
      <c r="K545" s="49"/>
      <c r="L545" s="49"/>
      <c r="M545" s="50"/>
      <c r="N545" s="50"/>
      <c r="Q545" s="51"/>
      <c r="R545" s="51"/>
    </row>
    <row r="546" spans="1:18">
      <c r="A546" s="94"/>
      <c r="B546" s="94"/>
      <c r="C546" s="94"/>
      <c r="D546" s="94"/>
      <c r="E546" s="95"/>
      <c r="F546" s="94"/>
      <c r="G546" s="94"/>
      <c r="H546" s="96"/>
      <c r="I546" s="121"/>
      <c r="J546" s="48"/>
      <c r="K546" s="49"/>
      <c r="L546" s="49"/>
      <c r="M546" s="50"/>
      <c r="N546" s="50"/>
      <c r="Q546" s="51"/>
      <c r="R546" s="51"/>
    </row>
    <row r="547" spans="1:18">
      <c r="A547" s="94"/>
      <c r="B547" s="94"/>
      <c r="C547" s="94"/>
      <c r="D547" s="94"/>
      <c r="E547" s="95"/>
      <c r="F547" s="94"/>
      <c r="G547" s="94"/>
      <c r="H547" s="96"/>
      <c r="I547" s="121"/>
      <c r="J547" s="48"/>
      <c r="K547" s="49"/>
      <c r="L547" s="49"/>
      <c r="M547" s="50"/>
      <c r="N547" s="50"/>
      <c r="Q547" s="51"/>
      <c r="R547" s="51"/>
    </row>
    <row r="548" spans="1:18">
      <c r="A548" s="94"/>
      <c r="B548" s="94"/>
      <c r="C548" s="94"/>
      <c r="D548" s="94"/>
      <c r="E548" s="95"/>
      <c r="F548" s="94"/>
      <c r="G548" s="94"/>
      <c r="H548" s="96"/>
      <c r="I548" s="121"/>
      <c r="J548" s="48"/>
      <c r="K548" s="49"/>
      <c r="L548" s="49"/>
      <c r="M548" s="50"/>
      <c r="N548" s="50"/>
      <c r="Q548" s="51"/>
      <c r="R548" s="51"/>
    </row>
    <row r="549" spans="1:18">
      <c r="A549" s="94"/>
      <c r="B549" s="94"/>
      <c r="C549" s="94"/>
      <c r="D549" s="94"/>
      <c r="E549" s="95"/>
      <c r="F549" s="94"/>
      <c r="G549" s="94"/>
      <c r="H549" s="96"/>
      <c r="I549" s="121"/>
      <c r="J549" s="48"/>
      <c r="K549" s="49"/>
      <c r="L549" s="49"/>
      <c r="M549" s="50"/>
      <c r="N549" s="50"/>
      <c r="Q549" s="51"/>
      <c r="R549" s="51"/>
    </row>
    <row r="550" spans="1:18" s="126" customFormat="1">
      <c r="A550" s="114"/>
      <c r="B550" s="114"/>
      <c r="C550" s="114"/>
      <c r="D550" s="114"/>
      <c r="E550" s="113"/>
      <c r="F550" s="114"/>
      <c r="G550" s="114"/>
      <c r="H550" s="115"/>
      <c r="I550" s="121"/>
      <c r="J550" s="48"/>
      <c r="K550" s="49"/>
      <c r="L550" s="49"/>
      <c r="M550" s="50"/>
      <c r="N550" s="50"/>
      <c r="O550" s="11"/>
      <c r="Q550" s="127"/>
      <c r="R550" s="127"/>
    </row>
    <row r="551" spans="1:18" s="126" customFormat="1">
      <c r="A551" s="114"/>
      <c r="B551" s="114"/>
      <c r="C551" s="114"/>
      <c r="D551" s="114"/>
      <c r="E551" s="113"/>
      <c r="F551" s="114"/>
      <c r="G551" s="114"/>
      <c r="H551" s="115"/>
      <c r="I551" s="121"/>
      <c r="J551" s="48"/>
      <c r="K551" s="49"/>
      <c r="L551" s="49"/>
      <c r="M551" s="50"/>
      <c r="N551" s="50"/>
      <c r="O551" s="11"/>
      <c r="Q551" s="127"/>
      <c r="R551" s="127"/>
    </row>
    <row r="552" spans="1:18" s="126" customFormat="1">
      <c r="A552" s="114"/>
      <c r="B552" s="114"/>
      <c r="C552" s="114"/>
      <c r="D552" s="114"/>
      <c r="E552" s="113"/>
      <c r="F552" s="114"/>
      <c r="G552" s="114"/>
      <c r="H552" s="115"/>
      <c r="I552" s="121"/>
      <c r="J552" s="48"/>
      <c r="K552" s="49"/>
      <c r="L552" s="49"/>
      <c r="M552" s="50"/>
      <c r="N552" s="50"/>
      <c r="O552" s="11"/>
      <c r="Q552" s="127"/>
      <c r="R552" s="127"/>
    </row>
    <row r="553" spans="1:18" s="126" customFormat="1">
      <c r="A553" s="114"/>
      <c r="B553" s="114"/>
      <c r="C553" s="114"/>
      <c r="D553" s="114"/>
      <c r="E553" s="113"/>
      <c r="F553" s="114"/>
      <c r="G553" s="114"/>
      <c r="H553" s="115"/>
      <c r="I553" s="121"/>
      <c r="J553" s="48"/>
      <c r="K553" s="49"/>
      <c r="L553" s="49"/>
      <c r="M553" s="50"/>
      <c r="N553" s="50"/>
      <c r="O553" s="11"/>
      <c r="Q553" s="127"/>
      <c r="R553" s="127"/>
    </row>
    <row r="554" spans="1:18" s="126" customFormat="1">
      <c r="A554" s="114"/>
      <c r="B554" s="114"/>
      <c r="C554" s="114"/>
      <c r="D554" s="114"/>
      <c r="E554" s="113"/>
      <c r="F554" s="114"/>
      <c r="G554" s="114"/>
      <c r="H554" s="115"/>
      <c r="I554" s="121"/>
      <c r="J554" s="48"/>
      <c r="K554" s="49"/>
      <c r="L554" s="49"/>
      <c r="M554" s="50"/>
      <c r="N554" s="50"/>
      <c r="O554" s="11"/>
      <c r="Q554" s="127"/>
      <c r="R554" s="127"/>
    </row>
    <row r="555" spans="1:18">
      <c r="A555" s="94"/>
      <c r="B555" s="94"/>
      <c r="C555" s="94"/>
      <c r="D555" s="94"/>
      <c r="E555" s="95"/>
      <c r="F555" s="94"/>
      <c r="G555" s="94"/>
      <c r="H555" s="96"/>
      <c r="I555" s="121"/>
      <c r="J555" s="48"/>
      <c r="K555" s="49"/>
      <c r="L555" s="49"/>
      <c r="M555" s="50"/>
      <c r="N555" s="50"/>
      <c r="Q555" s="51"/>
      <c r="R555" s="51"/>
    </row>
    <row r="556" spans="1:18" s="126" customFormat="1">
      <c r="A556" s="114"/>
      <c r="B556" s="114"/>
      <c r="C556" s="114"/>
      <c r="D556" s="114"/>
      <c r="E556" s="113"/>
      <c r="F556" s="114"/>
      <c r="G556" s="114"/>
      <c r="H556" s="115"/>
      <c r="I556" s="121"/>
      <c r="J556" s="48"/>
      <c r="K556" s="49"/>
      <c r="L556" s="49"/>
      <c r="M556" s="50"/>
      <c r="N556" s="50"/>
      <c r="O556" s="11"/>
      <c r="Q556" s="127"/>
      <c r="R556" s="127"/>
    </row>
    <row r="557" spans="1:18" s="126" customFormat="1">
      <c r="A557" s="114"/>
      <c r="B557" s="114"/>
      <c r="C557" s="114"/>
      <c r="D557" s="114"/>
      <c r="E557" s="113"/>
      <c r="F557" s="114"/>
      <c r="G557" s="114"/>
      <c r="H557" s="115"/>
      <c r="I557" s="121"/>
      <c r="J557" s="48"/>
      <c r="K557" s="49"/>
      <c r="L557" s="49"/>
      <c r="M557" s="50"/>
      <c r="N557" s="50"/>
      <c r="O557" s="11"/>
      <c r="Q557" s="127"/>
      <c r="R557" s="127"/>
    </row>
    <row r="558" spans="1:18">
      <c r="A558" s="94"/>
      <c r="B558" s="94"/>
      <c r="C558" s="94"/>
      <c r="D558" s="94"/>
      <c r="E558" s="95"/>
      <c r="F558" s="94"/>
      <c r="G558" s="94"/>
      <c r="H558" s="96"/>
      <c r="I558" s="121"/>
      <c r="J558" s="48"/>
      <c r="K558" s="49"/>
      <c r="L558" s="49"/>
      <c r="M558" s="50"/>
      <c r="N558" s="50"/>
      <c r="Q558" s="51"/>
      <c r="R558" s="51"/>
    </row>
    <row r="559" spans="1:18" s="126" customFormat="1">
      <c r="A559" s="114"/>
      <c r="B559" s="114"/>
      <c r="C559" s="114"/>
      <c r="D559" s="114"/>
      <c r="E559" s="113"/>
      <c r="F559" s="114"/>
      <c r="G559" s="114"/>
      <c r="H559" s="115"/>
      <c r="I559" s="121"/>
      <c r="J559" s="48"/>
      <c r="K559" s="49"/>
      <c r="L559" s="49"/>
      <c r="M559" s="50"/>
      <c r="N559" s="50"/>
      <c r="O559" s="11"/>
      <c r="Q559" s="127"/>
      <c r="R559" s="127"/>
    </row>
    <row r="560" spans="1:18">
      <c r="A560" s="94"/>
      <c r="B560" s="94"/>
      <c r="C560" s="94"/>
      <c r="D560" s="94"/>
      <c r="E560" s="95"/>
      <c r="F560" s="94"/>
      <c r="G560" s="94"/>
      <c r="H560" s="96"/>
      <c r="I560" s="121"/>
      <c r="J560" s="48"/>
      <c r="K560" s="49"/>
      <c r="L560" s="49"/>
      <c r="M560" s="50"/>
      <c r="N560" s="50"/>
      <c r="Q560" s="51"/>
      <c r="R560" s="51"/>
    </row>
    <row r="561" spans="1:18" s="126" customFormat="1">
      <c r="A561" s="114"/>
      <c r="B561" s="114"/>
      <c r="C561" s="114"/>
      <c r="D561" s="114"/>
      <c r="E561" s="113"/>
      <c r="F561" s="114"/>
      <c r="G561" s="114"/>
      <c r="H561" s="115"/>
      <c r="I561" s="121"/>
      <c r="J561" s="48"/>
      <c r="K561" s="49"/>
      <c r="L561" s="49"/>
      <c r="M561" s="50"/>
      <c r="N561" s="50"/>
      <c r="O561" s="11"/>
      <c r="Q561" s="127"/>
      <c r="R561" s="127"/>
    </row>
    <row r="562" spans="1:18">
      <c r="A562" s="94"/>
      <c r="B562" s="94"/>
      <c r="C562" s="94"/>
      <c r="D562" s="94"/>
      <c r="E562" s="95"/>
      <c r="F562" s="94"/>
      <c r="G562" s="94"/>
      <c r="H562" s="96"/>
      <c r="I562" s="121"/>
      <c r="J562" s="48"/>
      <c r="K562" s="49"/>
      <c r="L562" s="49"/>
      <c r="M562" s="50"/>
      <c r="N562" s="50"/>
      <c r="Q562" s="51"/>
      <c r="R562" s="51"/>
    </row>
    <row r="563" spans="1:18">
      <c r="A563" s="94"/>
      <c r="B563" s="94"/>
      <c r="C563" s="94"/>
      <c r="D563" s="94"/>
      <c r="E563" s="95"/>
      <c r="F563" s="94"/>
      <c r="G563" s="94"/>
      <c r="H563" s="96"/>
      <c r="I563" s="121"/>
      <c r="J563" s="48"/>
      <c r="K563" s="49"/>
      <c r="L563" s="49"/>
      <c r="M563" s="50"/>
      <c r="N563" s="50"/>
      <c r="Q563" s="51"/>
      <c r="R563" s="51"/>
    </row>
    <row r="564" spans="1:18">
      <c r="A564" s="94"/>
      <c r="B564" s="94"/>
      <c r="C564" s="94"/>
      <c r="D564" s="94"/>
      <c r="E564" s="95"/>
      <c r="F564" s="94"/>
      <c r="G564" s="94"/>
      <c r="H564" s="96"/>
      <c r="I564" s="121"/>
      <c r="J564" s="48"/>
      <c r="K564" s="49"/>
      <c r="L564" s="49"/>
      <c r="M564" s="50"/>
      <c r="N564" s="50"/>
      <c r="Q564" s="51"/>
      <c r="R564" s="51"/>
    </row>
    <row r="565" spans="1:18">
      <c r="A565" s="94"/>
      <c r="B565" s="94"/>
      <c r="C565" s="94"/>
      <c r="D565" s="94"/>
      <c r="E565" s="95"/>
      <c r="F565" s="94"/>
      <c r="G565" s="94"/>
      <c r="H565" s="96"/>
      <c r="I565" s="121"/>
      <c r="J565" s="48"/>
      <c r="K565" s="49"/>
      <c r="L565" s="49"/>
      <c r="M565" s="50"/>
      <c r="N565" s="50"/>
      <c r="Q565" s="51"/>
      <c r="R565" s="51"/>
    </row>
    <row r="566" spans="1:18">
      <c r="A566" s="94"/>
      <c r="B566" s="94"/>
      <c r="C566" s="94"/>
      <c r="D566" s="94"/>
      <c r="E566" s="95"/>
      <c r="F566" s="94"/>
      <c r="G566" s="94"/>
      <c r="H566" s="96"/>
      <c r="I566" s="121"/>
      <c r="J566" s="48"/>
      <c r="K566" s="49"/>
      <c r="L566" s="49"/>
      <c r="M566" s="50"/>
      <c r="N566" s="50"/>
      <c r="Q566" s="51"/>
      <c r="R566" s="51"/>
    </row>
    <row r="567" spans="1:18" s="126" customFormat="1">
      <c r="A567" s="114"/>
      <c r="B567" s="114"/>
      <c r="C567" s="114"/>
      <c r="D567" s="114"/>
      <c r="E567" s="113"/>
      <c r="F567" s="114"/>
      <c r="G567" s="114"/>
      <c r="H567" s="115"/>
      <c r="I567" s="121"/>
      <c r="J567" s="48"/>
      <c r="K567" s="49"/>
      <c r="L567" s="49"/>
      <c r="M567" s="50"/>
      <c r="N567" s="50"/>
      <c r="O567" s="11"/>
      <c r="Q567" s="127"/>
      <c r="R567" s="127"/>
    </row>
    <row r="568" spans="1:18" s="126" customFormat="1">
      <c r="A568" s="114"/>
      <c r="B568" s="114"/>
      <c r="C568" s="114"/>
      <c r="D568" s="114"/>
      <c r="E568" s="113"/>
      <c r="F568" s="114"/>
      <c r="G568" s="114"/>
      <c r="H568" s="115"/>
      <c r="I568" s="121"/>
      <c r="J568" s="48"/>
      <c r="K568" s="49"/>
      <c r="L568" s="49"/>
      <c r="M568" s="50"/>
      <c r="N568" s="50"/>
      <c r="O568" s="11"/>
      <c r="Q568" s="127"/>
      <c r="R568" s="127"/>
    </row>
    <row r="569" spans="1:18" s="126" customFormat="1">
      <c r="A569" s="114"/>
      <c r="B569" s="114"/>
      <c r="C569" s="114"/>
      <c r="D569" s="114"/>
      <c r="E569" s="113"/>
      <c r="F569" s="114"/>
      <c r="G569" s="114"/>
      <c r="H569" s="115"/>
      <c r="I569" s="121"/>
      <c r="J569" s="48"/>
      <c r="K569" s="49"/>
      <c r="L569" s="49"/>
      <c r="M569" s="50"/>
      <c r="N569" s="50"/>
      <c r="O569" s="11"/>
      <c r="Q569" s="127"/>
      <c r="R569" s="127"/>
    </row>
    <row r="570" spans="1:18">
      <c r="A570" s="94"/>
      <c r="B570" s="94"/>
      <c r="C570" s="94"/>
      <c r="D570" s="94"/>
      <c r="E570" s="95"/>
      <c r="F570" s="94"/>
      <c r="G570" s="94"/>
      <c r="H570" s="96"/>
      <c r="I570" s="121"/>
      <c r="J570" s="48"/>
      <c r="K570" s="49"/>
      <c r="L570" s="49"/>
      <c r="M570" s="50"/>
      <c r="N570" s="50"/>
      <c r="Q570" s="51"/>
      <c r="R570" s="51"/>
    </row>
    <row r="571" spans="1:18" s="126" customFormat="1">
      <c r="A571" s="114"/>
      <c r="B571" s="114"/>
      <c r="C571" s="114"/>
      <c r="D571" s="114"/>
      <c r="E571" s="113"/>
      <c r="F571" s="114"/>
      <c r="G571" s="114"/>
      <c r="H571" s="115"/>
      <c r="I571" s="121"/>
      <c r="J571" s="48"/>
      <c r="K571" s="49"/>
      <c r="L571" s="49"/>
      <c r="M571" s="50"/>
      <c r="N571" s="50"/>
      <c r="O571" s="11"/>
      <c r="Q571" s="127"/>
      <c r="R571" s="127"/>
    </row>
    <row r="572" spans="1:18">
      <c r="A572" s="94"/>
      <c r="B572" s="94"/>
      <c r="C572" s="94"/>
      <c r="D572" s="94"/>
      <c r="E572" s="95"/>
      <c r="F572" s="94"/>
      <c r="G572" s="94"/>
      <c r="H572" s="96"/>
      <c r="I572" s="121"/>
      <c r="J572" s="48"/>
      <c r="K572" s="49"/>
      <c r="L572" s="49"/>
      <c r="M572" s="50"/>
      <c r="N572" s="50"/>
      <c r="Q572" s="51"/>
      <c r="R572" s="51"/>
    </row>
    <row r="573" spans="1:18" s="126" customFormat="1">
      <c r="A573" s="114"/>
      <c r="B573" s="114"/>
      <c r="C573" s="114"/>
      <c r="D573" s="114"/>
      <c r="E573" s="113"/>
      <c r="F573" s="114"/>
      <c r="G573" s="114"/>
      <c r="H573" s="115"/>
      <c r="I573" s="121"/>
      <c r="J573" s="48"/>
      <c r="K573" s="49"/>
      <c r="L573" s="49"/>
      <c r="M573" s="50"/>
      <c r="N573" s="50"/>
      <c r="O573" s="11"/>
      <c r="Q573" s="127"/>
      <c r="R573" s="127"/>
    </row>
    <row r="574" spans="1:18" s="126" customFormat="1">
      <c r="A574" s="114"/>
      <c r="B574" s="114"/>
      <c r="C574" s="114"/>
      <c r="D574" s="114"/>
      <c r="E574" s="113"/>
      <c r="F574" s="114"/>
      <c r="G574" s="114"/>
      <c r="H574" s="115"/>
      <c r="I574" s="121"/>
      <c r="J574" s="48"/>
      <c r="K574" s="49"/>
      <c r="L574" s="49"/>
      <c r="M574" s="50"/>
      <c r="N574" s="50"/>
      <c r="O574" s="11"/>
      <c r="Q574" s="127"/>
      <c r="R574" s="127"/>
    </row>
    <row r="575" spans="1:18">
      <c r="A575" s="94"/>
      <c r="B575" s="94"/>
      <c r="C575" s="94"/>
      <c r="D575" s="94"/>
      <c r="E575" s="95"/>
      <c r="F575" s="94"/>
      <c r="G575" s="94"/>
      <c r="H575" s="96"/>
      <c r="I575" s="121"/>
      <c r="J575" s="48"/>
      <c r="K575" s="49"/>
      <c r="L575" s="49"/>
      <c r="M575" s="50"/>
      <c r="N575" s="50"/>
      <c r="Q575" s="51"/>
      <c r="R575" s="51"/>
    </row>
    <row r="576" spans="1:18">
      <c r="A576" s="94"/>
      <c r="B576" s="94"/>
      <c r="C576" s="94"/>
      <c r="D576" s="94"/>
      <c r="E576" s="95"/>
      <c r="F576" s="94"/>
      <c r="G576" s="94"/>
      <c r="H576" s="96"/>
      <c r="I576" s="121"/>
      <c r="J576" s="48"/>
      <c r="K576" s="49"/>
      <c r="L576" s="49"/>
      <c r="M576" s="50"/>
      <c r="N576" s="50"/>
      <c r="Q576" s="51"/>
      <c r="R576" s="51"/>
    </row>
    <row r="577" spans="1:18">
      <c r="A577" s="94"/>
      <c r="B577" s="94"/>
      <c r="C577" s="94"/>
      <c r="D577" s="94"/>
      <c r="E577" s="119"/>
      <c r="F577" s="94"/>
      <c r="G577" s="94"/>
      <c r="H577" s="96"/>
      <c r="I577" s="121"/>
      <c r="J577" s="48"/>
      <c r="K577" s="49"/>
      <c r="L577" s="49"/>
      <c r="M577" s="50"/>
      <c r="N577" s="50"/>
      <c r="Q577" s="51"/>
      <c r="R577" s="51"/>
    </row>
    <row r="578" spans="1:18" s="126" customFormat="1">
      <c r="A578" s="114"/>
      <c r="B578" s="114"/>
      <c r="C578" s="114"/>
      <c r="D578" s="114"/>
      <c r="E578" s="113"/>
      <c r="F578" s="114"/>
      <c r="G578" s="114"/>
      <c r="H578" s="115"/>
      <c r="I578" s="121"/>
      <c r="J578" s="48"/>
      <c r="K578" s="49"/>
      <c r="L578" s="49"/>
      <c r="M578" s="50"/>
      <c r="N578" s="50"/>
      <c r="O578" s="11"/>
      <c r="Q578" s="127"/>
      <c r="R578" s="127"/>
    </row>
    <row r="579" spans="1:18" s="126" customFormat="1">
      <c r="A579" s="114"/>
      <c r="B579" s="114"/>
      <c r="C579" s="114"/>
      <c r="D579" s="114"/>
      <c r="E579" s="113"/>
      <c r="F579" s="114"/>
      <c r="G579" s="114"/>
      <c r="H579" s="115"/>
      <c r="I579" s="121"/>
      <c r="J579" s="48"/>
      <c r="K579" s="49"/>
      <c r="L579" s="49"/>
      <c r="M579" s="50"/>
      <c r="N579" s="50"/>
      <c r="O579" s="11"/>
      <c r="Q579" s="127"/>
      <c r="R579" s="127"/>
    </row>
    <row r="580" spans="1:18">
      <c r="A580" s="94"/>
      <c r="B580" s="94"/>
      <c r="C580" s="94"/>
      <c r="D580" s="94"/>
      <c r="E580" s="119"/>
      <c r="F580" s="94"/>
      <c r="G580" s="94"/>
      <c r="H580" s="96"/>
      <c r="I580" s="121"/>
      <c r="J580" s="48"/>
      <c r="K580" s="49"/>
      <c r="L580" s="49"/>
      <c r="M580" s="50"/>
      <c r="N580" s="50"/>
      <c r="Q580" s="51"/>
      <c r="R580" s="51"/>
    </row>
    <row r="581" spans="1:18">
      <c r="A581" s="94"/>
      <c r="B581" s="94"/>
      <c r="C581" s="94"/>
      <c r="D581" s="94"/>
      <c r="E581" s="119"/>
      <c r="F581" s="94"/>
      <c r="G581" s="94"/>
      <c r="H581" s="96"/>
      <c r="I581" s="121"/>
      <c r="J581" s="48"/>
      <c r="K581" s="49"/>
      <c r="L581" s="49"/>
      <c r="M581" s="50"/>
      <c r="N581" s="50"/>
      <c r="Q581" s="51"/>
      <c r="R581" s="51"/>
    </row>
    <row r="582" spans="1:18">
      <c r="A582" s="94"/>
      <c r="B582" s="94"/>
      <c r="C582" s="94"/>
      <c r="D582" s="94"/>
      <c r="E582" s="119"/>
      <c r="F582" s="94"/>
      <c r="G582" s="94"/>
      <c r="H582" s="96"/>
      <c r="I582" s="121"/>
      <c r="J582" s="48"/>
      <c r="K582" s="49"/>
      <c r="L582" s="49"/>
      <c r="M582" s="50"/>
      <c r="N582" s="50"/>
      <c r="Q582" s="51"/>
      <c r="R582" s="51"/>
    </row>
    <row r="583" spans="1:18">
      <c r="A583" s="94"/>
      <c r="B583" s="94"/>
      <c r="C583" s="94"/>
      <c r="D583" s="94"/>
      <c r="E583" s="119"/>
      <c r="F583" s="94"/>
      <c r="G583" s="94"/>
      <c r="H583" s="96"/>
      <c r="I583" s="121"/>
      <c r="J583" s="48"/>
      <c r="K583" s="49"/>
      <c r="L583" s="49"/>
      <c r="M583" s="50"/>
      <c r="N583" s="50"/>
      <c r="Q583" s="51"/>
      <c r="R583" s="51"/>
    </row>
    <row r="584" spans="1:18">
      <c r="A584" s="94"/>
      <c r="B584" s="94"/>
      <c r="C584" s="94"/>
      <c r="D584" s="94"/>
      <c r="E584" s="119"/>
      <c r="F584" s="94"/>
      <c r="G584" s="94"/>
      <c r="H584" s="96"/>
      <c r="I584" s="121"/>
      <c r="J584" s="48"/>
      <c r="K584" s="49"/>
      <c r="L584" s="49"/>
      <c r="M584" s="50"/>
      <c r="N584" s="50"/>
      <c r="Q584" s="51"/>
      <c r="R584" s="51"/>
    </row>
    <row r="585" spans="1:18">
      <c r="A585" s="94"/>
      <c r="B585" s="94"/>
      <c r="C585" s="94"/>
      <c r="D585" s="94"/>
      <c r="E585" s="95"/>
      <c r="F585" s="94"/>
      <c r="G585" s="94"/>
      <c r="H585" s="96"/>
      <c r="I585" s="121"/>
      <c r="J585" s="48"/>
      <c r="K585" s="49"/>
      <c r="L585" s="49"/>
      <c r="M585" s="50"/>
      <c r="N585" s="50"/>
      <c r="Q585" s="51"/>
      <c r="R585" s="51"/>
    </row>
    <row r="586" spans="1:18">
      <c r="A586" s="94"/>
      <c r="B586" s="94"/>
      <c r="C586" s="94"/>
      <c r="D586" s="94"/>
      <c r="E586" s="95"/>
      <c r="F586" s="94"/>
      <c r="G586" s="94"/>
      <c r="H586" s="96"/>
      <c r="I586" s="121"/>
      <c r="J586" s="48"/>
      <c r="K586" s="49"/>
      <c r="L586" s="49"/>
      <c r="M586" s="50"/>
      <c r="N586" s="50"/>
      <c r="Q586" s="51"/>
      <c r="R586" s="51"/>
    </row>
    <row r="587" spans="1:18">
      <c r="A587" s="94"/>
      <c r="B587" s="94"/>
      <c r="C587" s="94"/>
      <c r="D587" s="94"/>
      <c r="E587" s="95"/>
      <c r="F587" s="94"/>
      <c r="G587" s="94"/>
      <c r="H587" s="96"/>
      <c r="I587" s="121"/>
      <c r="J587" s="48"/>
      <c r="K587" s="49"/>
      <c r="L587" s="49"/>
      <c r="M587" s="50"/>
      <c r="N587" s="50"/>
      <c r="Q587" s="51"/>
      <c r="R587" s="51"/>
    </row>
    <row r="588" spans="1:18">
      <c r="A588" s="94"/>
      <c r="B588" s="94"/>
      <c r="C588" s="94"/>
      <c r="D588" s="94"/>
      <c r="E588" s="95"/>
      <c r="F588" s="94"/>
      <c r="G588" s="94"/>
      <c r="H588" s="96"/>
      <c r="I588" s="121"/>
      <c r="J588" s="48"/>
      <c r="K588" s="49"/>
      <c r="L588" s="49"/>
      <c r="M588" s="50"/>
      <c r="N588" s="50"/>
      <c r="Q588" s="51"/>
      <c r="R588" s="51"/>
    </row>
    <row r="589" spans="1:18">
      <c r="A589" s="94"/>
      <c r="B589" s="94"/>
      <c r="C589" s="94"/>
      <c r="D589" s="94"/>
      <c r="E589" s="95"/>
      <c r="F589" s="94"/>
      <c r="G589" s="94"/>
      <c r="H589" s="96"/>
      <c r="I589" s="121"/>
      <c r="J589" s="48"/>
      <c r="K589" s="49"/>
      <c r="L589" s="49"/>
      <c r="M589" s="50"/>
      <c r="N589" s="50"/>
      <c r="Q589" s="51"/>
      <c r="R589" s="51"/>
    </row>
    <row r="590" spans="1:18">
      <c r="A590" s="94"/>
      <c r="B590" s="94"/>
      <c r="C590" s="94"/>
      <c r="D590" s="94"/>
      <c r="E590" s="119"/>
      <c r="F590" s="94"/>
      <c r="G590" s="94"/>
      <c r="H590" s="96"/>
      <c r="I590" s="121"/>
      <c r="J590" s="48"/>
      <c r="K590" s="49"/>
      <c r="L590" s="49"/>
      <c r="M590" s="50"/>
      <c r="N590" s="50"/>
      <c r="Q590" s="51"/>
      <c r="R590" s="51"/>
    </row>
    <row r="591" spans="1:18">
      <c r="A591" s="94"/>
      <c r="B591" s="94"/>
      <c r="C591" s="94"/>
      <c r="D591" s="94"/>
      <c r="E591" s="119"/>
      <c r="F591" s="94"/>
      <c r="G591" s="94"/>
      <c r="H591" s="96"/>
      <c r="I591" s="121"/>
      <c r="J591" s="48"/>
      <c r="K591" s="49"/>
      <c r="L591" s="49"/>
      <c r="M591" s="50"/>
      <c r="N591" s="50"/>
      <c r="Q591" s="51"/>
      <c r="R591" s="51"/>
    </row>
    <row r="592" spans="1:18">
      <c r="A592" s="94"/>
      <c r="B592" s="94"/>
      <c r="C592" s="94"/>
      <c r="D592" s="94"/>
      <c r="E592" s="95"/>
      <c r="F592" s="94"/>
      <c r="G592" s="94"/>
      <c r="H592" s="96"/>
      <c r="I592" s="121"/>
      <c r="J592" s="48"/>
      <c r="K592" s="49"/>
      <c r="L592" s="49"/>
      <c r="M592" s="50"/>
      <c r="N592" s="50"/>
      <c r="Q592" s="51"/>
      <c r="R592" s="51"/>
    </row>
    <row r="593" spans="1:18">
      <c r="A593" s="94"/>
      <c r="B593" s="94"/>
      <c r="C593" s="94"/>
      <c r="D593" s="94"/>
      <c r="E593" s="95"/>
      <c r="F593" s="94"/>
      <c r="G593" s="94"/>
      <c r="H593" s="96"/>
      <c r="I593" s="121"/>
      <c r="J593" s="48"/>
      <c r="K593" s="49"/>
      <c r="L593" s="49"/>
      <c r="M593" s="50"/>
      <c r="N593" s="50"/>
      <c r="Q593" s="51"/>
      <c r="R593" s="51"/>
    </row>
    <row r="594" spans="1:18" s="126" customFormat="1">
      <c r="A594" s="114"/>
      <c r="B594" s="114"/>
      <c r="C594" s="114"/>
      <c r="D594" s="114"/>
      <c r="E594" s="113"/>
      <c r="F594" s="114"/>
      <c r="G594" s="114"/>
      <c r="H594" s="115"/>
      <c r="I594" s="121"/>
      <c r="J594" s="48"/>
      <c r="K594" s="49"/>
      <c r="L594" s="49"/>
      <c r="M594" s="50"/>
      <c r="N594" s="50"/>
      <c r="O594" s="11"/>
      <c r="Q594" s="127"/>
      <c r="R594" s="127"/>
    </row>
    <row r="595" spans="1:18">
      <c r="A595" s="94"/>
      <c r="B595" s="94"/>
      <c r="C595" s="94"/>
      <c r="D595" s="94"/>
      <c r="E595" s="95"/>
      <c r="F595" s="94"/>
      <c r="G595" s="94"/>
      <c r="H595" s="96"/>
      <c r="I595" s="121"/>
      <c r="J595" s="48"/>
      <c r="K595" s="49"/>
      <c r="L595" s="49"/>
      <c r="M595" s="50"/>
      <c r="N595" s="50"/>
      <c r="Q595" s="51"/>
      <c r="R595" s="51"/>
    </row>
    <row r="596" spans="1:18">
      <c r="A596" s="94"/>
      <c r="B596" s="94"/>
      <c r="C596" s="94"/>
      <c r="D596" s="94"/>
      <c r="E596" s="95"/>
      <c r="F596" s="94"/>
      <c r="G596" s="94"/>
      <c r="H596" s="96"/>
      <c r="I596" s="121"/>
      <c r="J596" s="48"/>
      <c r="K596" s="49"/>
      <c r="L596" s="49"/>
      <c r="M596" s="50"/>
      <c r="N596" s="50"/>
      <c r="Q596" s="51"/>
      <c r="R596" s="51"/>
    </row>
    <row r="597" spans="1:18">
      <c r="A597" s="94"/>
      <c r="B597" s="94"/>
      <c r="C597" s="94"/>
      <c r="D597" s="94"/>
      <c r="E597" s="95"/>
      <c r="F597" s="94"/>
      <c r="G597" s="94"/>
      <c r="H597" s="96"/>
      <c r="I597" s="121"/>
      <c r="J597" s="48"/>
      <c r="K597" s="49"/>
      <c r="L597" s="49"/>
      <c r="M597" s="50"/>
      <c r="N597" s="50"/>
      <c r="Q597" s="51"/>
      <c r="R597" s="51"/>
    </row>
    <row r="598" spans="1:18">
      <c r="A598" s="94"/>
      <c r="B598" s="94"/>
      <c r="C598" s="94"/>
      <c r="D598" s="94"/>
      <c r="E598" s="95"/>
      <c r="F598" s="94"/>
      <c r="G598" s="94"/>
      <c r="H598" s="96"/>
      <c r="I598" s="121"/>
      <c r="J598" s="48"/>
      <c r="K598" s="49"/>
      <c r="L598" s="49"/>
      <c r="M598" s="50"/>
      <c r="N598" s="50"/>
      <c r="Q598" s="51"/>
      <c r="R598" s="51"/>
    </row>
    <row r="599" spans="1:18">
      <c r="A599" s="94"/>
      <c r="B599" s="94"/>
      <c r="C599" s="94"/>
      <c r="D599" s="94"/>
      <c r="E599" s="119"/>
      <c r="F599" s="94"/>
      <c r="G599" s="94"/>
      <c r="H599" s="96"/>
      <c r="I599" s="121"/>
      <c r="J599" s="48"/>
      <c r="K599" s="49"/>
      <c r="L599" s="49"/>
      <c r="M599" s="50"/>
      <c r="N599" s="50"/>
      <c r="Q599" s="51"/>
      <c r="R599" s="51"/>
    </row>
    <row r="600" spans="1:18" s="126" customFormat="1">
      <c r="A600" s="114"/>
      <c r="B600" s="114"/>
      <c r="C600" s="114"/>
      <c r="D600" s="114"/>
      <c r="E600" s="129"/>
      <c r="F600" s="114"/>
      <c r="G600" s="114"/>
      <c r="H600" s="115"/>
      <c r="I600" s="121"/>
      <c r="J600" s="48"/>
      <c r="K600" s="49"/>
      <c r="L600" s="49"/>
      <c r="M600" s="50"/>
      <c r="N600" s="50"/>
      <c r="O600" s="11"/>
      <c r="Q600" s="127"/>
      <c r="R600" s="127"/>
    </row>
    <row r="601" spans="1:18">
      <c r="A601" s="94"/>
      <c r="B601" s="94"/>
      <c r="C601" s="94"/>
      <c r="D601" s="94"/>
      <c r="E601" s="119"/>
      <c r="F601" s="94"/>
      <c r="G601" s="94"/>
      <c r="H601" s="96"/>
      <c r="I601" s="121"/>
      <c r="J601" s="48"/>
      <c r="K601" s="49"/>
      <c r="L601" s="49"/>
      <c r="M601" s="50"/>
      <c r="N601" s="50"/>
      <c r="Q601" s="51"/>
      <c r="R601" s="51"/>
    </row>
    <row r="602" spans="1:18">
      <c r="A602" s="94"/>
      <c r="B602" s="94"/>
      <c r="C602" s="94"/>
      <c r="D602" s="94"/>
      <c r="E602" s="119"/>
      <c r="F602" s="94"/>
      <c r="G602" s="94"/>
      <c r="H602" s="96"/>
      <c r="I602" s="121"/>
      <c r="J602" s="48"/>
      <c r="K602" s="49"/>
      <c r="L602" s="49"/>
      <c r="M602" s="50"/>
      <c r="N602" s="50"/>
      <c r="Q602" s="51"/>
      <c r="R602" s="51"/>
    </row>
    <row r="603" spans="1:18">
      <c r="A603" s="94"/>
      <c r="B603" s="94"/>
      <c r="C603" s="94"/>
      <c r="D603" s="94"/>
      <c r="E603" s="119"/>
      <c r="F603" s="94"/>
      <c r="G603" s="94"/>
      <c r="H603" s="96"/>
      <c r="I603" s="121"/>
      <c r="J603" s="48"/>
      <c r="K603" s="49"/>
      <c r="L603" s="49"/>
      <c r="M603" s="50"/>
      <c r="N603" s="50"/>
      <c r="Q603" s="51"/>
      <c r="R603" s="51"/>
    </row>
    <row r="604" spans="1:18" s="126" customFormat="1">
      <c r="A604" s="114"/>
      <c r="B604" s="114"/>
      <c r="C604" s="114"/>
      <c r="D604" s="114"/>
      <c r="E604" s="129"/>
      <c r="F604" s="114"/>
      <c r="G604" s="114"/>
      <c r="H604" s="115"/>
      <c r="I604" s="121"/>
      <c r="J604" s="48"/>
      <c r="K604" s="49"/>
      <c r="L604" s="49"/>
      <c r="M604" s="50"/>
      <c r="N604" s="50"/>
      <c r="O604" s="11"/>
      <c r="Q604" s="127"/>
      <c r="R604" s="127"/>
    </row>
    <row r="605" spans="1:18" s="126" customFormat="1">
      <c r="A605" s="114"/>
      <c r="B605" s="114"/>
      <c r="C605" s="114"/>
      <c r="D605" s="114"/>
      <c r="E605" s="129"/>
      <c r="F605" s="114"/>
      <c r="G605" s="114"/>
      <c r="H605" s="115"/>
      <c r="I605" s="121"/>
      <c r="J605" s="48"/>
      <c r="K605" s="49"/>
      <c r="L605" s="49"/>
      <c r="M605" s="50"/>
      <c r="N605" s="50"/>
      <c r="O605" s="11"/>
      <c r="Q605" s="127"/>
      <c r="R605" s="127"/>
    </row>
    <row r="606" spans="1:18">
      <c r="A606" s="94"/>
      <c r="B606" s="94"/>
      <c r="C606" s="94"/>
      <c r="D606" s="94"/>
      <c r="E606" s="119"/>
      <c r="F606" s="94"/>
      <c r="G606" s="94"/>
      <c r="H606" s="96"/>
      <c r="I606" s="121"/>
      <c r="J606" s="48"/>
      <c r="K606" s="49"/>
      <c r="L606" s="49"/>
      <c r="M606" s="50"/>
      <c r="N606" s="50"/>
      <c r="Q606" s="51"/>
      <c r="R606" s="51"/>
    </row>
    <row r="607" spans="1:18">
      <c r="A607" s="94"/>
      <c r="B607" s="94"/>
      <c r="C607" s="94"/>
      <c r="D607" s="94"/>
      <c r="E607" s="119"/>
      <c r="F607" s="94"/>
      <c r="G607" s="94"/>
      <c r="H607" s="96"/>
      <c r="I607" s="121"/>
      <c r="J607" s="48"/>
      <c r="K607" s="49"/>
      <c r="L607" s="49"/>
      <c r="M607" s="50"/>
      <c r="N607" s="50"/>
      <c r="Q607" s="51"/>
      <c r="R607" s="51"/>
    </row>
    <row r="608" spans="1:18" s="126" customFormat="1">
      <c r="A608" s="114"/>
      <c r="B608" s="114"/>
      <c r="C608" s="114"/>
      <c r="D608" s="114"/>
      <c r="E608" s="129"/>
      <c r="F608" s="114"/>
      <c r="G608" s="114"/>
      <c r="H608" s="115"/>
      <c r="I608" s="121"/>
      <c r="J608" s="48"/>
      <c r="K608" s="49"/>
      <c r="L608" s="49"/>
      <c r="M608" s="50"/>
      <c r="N608" s="50"/>
      <c r="O608" s="11"/>
      <c r="Q608" s="127"/>
      <c r="R608" s="127"/>
    </row>
    <row r="609" spans="1:18">
      <c r="A609" s="94"/>
      <c r="B609" s="94"/>
      <c r="C609" s="94"/>
      <c r="D609" s="94"/>
      <c r="E609" s="119"/>
      <c r="F609" s="94"/>
      <c r="G609" s="94"/>
      <c r="H609" s="96"/>
      <c r="I609" s="121"/>
      <c r="J609" s="48"/>
      <c r="K609" s="49"/>
      <c r="L609" s="49"/>
      <c r="M609" s="50"/>
      <c r="N609" s="50"/>
      <c r="Q609" s="51"/>
      <c r="R609" s="51"/>
    </row>
    <row r="610" spans="1:18">
      <c r="A610" s="94"/>
      <c r="B610" s="94"/>
      <c r="C610" s="94"/>
      <c r="D610" s="94"/>
      <c r="E610" s="119"/>
      <c r="F610" s="94"/>
      <c r="G610" s="94"/>
      <c r="H610" s="96"/>
      <c r="I610" s="121"/>
      <c r="J610" s="48"/>
      <c r="K610" s="49"/>
      <c r="L610" s="49"/>
      <c r="M610" s="50"/>
      <c r="N610" s="50"/>
      <c r="Q610" s="51"/>
      <c r="R610" s="51"/>
    </row>
    <row r="611" spans="1:18" s="126" customFormat="1">
      <c r="A611" s="114"/>
      <c r="B611" s="114"/>
      <c r="C611" s="114"/>
      <c r="D611" s="114"/>
      <c r="E611" s="129"/>
      <c r="F611" s="114"/>
      <c r="G611" s="114"/>
      <c r="H611" s="115"/>
      <c r="I611" s="121"/>
      <c r="J611" s="48"/>
      <c r="K611" s="49"/>
      <c r="L611" s="49"/>
      <c r="M611" s="50"/>
      <c r="N611" s="50"/>
      <c r="O611" s="11"/>
      <c r="Q611" s="127"/>
      <c r="R611" s="127"/>
    </row>
    <row r="612" spans="1:18" s="126" customFormat="1">
      <c r="A612" s="114"/>
      <c r="B612" s="114"/>
      <c r="C612" s="114"/>
      <c r="D612" s="114"/>
      <c r="E612" s="129"/>
      <c r="F612" s="114"/>
      <c r="G612" s="114"/>
      <c r="H612" s="115"/>
      <c r="I612" s="121"/>
      <c r="J612" s="48"/>
      <c r="K612" s="49"/>
      <c r="L612" s="49"/>
      <c r="M612" s="50"/>
      <c r="N612" s="50"/>
      <c r="O612" s="11"/>
      <c r="Q612" s="127"/>
      <c r="R612" s="127"/>
    </row>
    <row r="613" spans="1:18">
      <c r="A613" s="94"/>
      <c r="B613" s="94"/>
      <c r="C613" s="94"/>
      <c r="D613" s="94"/>
      <c r="E613" s="119"/>
      <c r="F613" s="94"/>
      <c r="G613" s="94"/>
      <c r="H613" s="96"/>
      <c r="I613" s="121"/>
      <c r="J613" s="48"/>
      <c r="K613" s="49"/>
      <c r="L613" s="49"/>
      <c r="M613" s="50"/>
      <c r="N613" s="50"/>
      <c r="Q613" s="51"/>
      <c r="R613" s="51"/>
    </row>
    <row r="614" spans="1:18">
      <c r="A614" s="94"/>
      <c r="B614" s="94"/>
      <c r="C614" s="94"/>
      <c r="D614" s="94"/>
      <c r="E614" s="119"/>
      <c r="F614" s="94"/>
      <c r="G614" s="94"/>
      <c r="H614" s="96"/>
      <c r="I614" s="121"/>
      <c r="J614" s="48"/>
      <c r="K614" s="49"/>
      <c r="L614" s="49"/>
      <c r="M614" s="50"/>
      <c r="N614" s="50"/>
      <c r="Q614" s="51"/>
      <c r="R614" s="51"/>
    </row>
    <row r="615" spans="1:18">
      <c r="A615" s="94"/>
      <c r="B615" s="94"/>
      <c r="C615" s="94"/>
      <c r="D615" s="94"/>
      <c r="E615" s="119"/>
      <c r="F615" s="94"/>
      <c r="G615" s="94"/>
      <c r="H615" s="96"/>
      <c r="I615" s="121"/>
      <c r="J615" s="48"/>
      <c r="K615" s="49"/>
      <c r="L615" s="49"/>
      <c r="M615" s="50"/>
      <c r="N615" s="50"/>
      <c r="Q615" s="51"/>
      <c r="R615" s="51"/>
    </row>
    <row r="616" spans="1:18">
      <c r="A616" s="94"/>
      <c r="B616" s="94"/>
      <c r="C616" s="94"/>
      <c r="D616" s="94"/>
      <c r="E616" s="119"/>
      <c r="F616" s="94"/>
      <c r="G616" s="94"/>
      <c r="H616" s="96"/>
      <c r="I616" s="121"/>
      <c r="J616" s="48"/>
      <c r="K616" s="49"/>
      <c r="L616" s="49"/>
      <c r="M616" s="50"/>
      <c r="N616" s="50"/>
      <c r="Q616" s="51"/>
      <c r="R616" s="51"/>
    </row>
    <row r="617" spans="1:18" s="126" customFormat="1">
      <c r="A617" s="114"/>
      <c r="B617" s="114"/>
      <c r="C617" s="114"/>
      <c r="D617" s="114"/>
      <c r="E617" s="129"/>
      <c r="F617" s="114"/>
      <c r="G617" s="114"/>
      <c r="H617" s="115"/>
      <c r="I617" s="121"/>
      <c r="J617" s="48"/>
      <c r="K617" s="49"/>
      <c r="L617" s="49"/>
      <c r="M617" s="50"/>
      <c r="N617" s="50"/>
      <c r="O617" s="11"/>
      <c r="Q617" s="127"/>
      <c r="R617" s="127"/>
    </row>
    <row r="618" spans="1:18">
      <c r="A618" s="94"/>
      <c r="B618" s="94"/>
      <c r="C618" s="94"/>
      <c r="D618" s="94"/>
      <c r="E618" s="119"/>
      <c r="F618" s="94"/>
      <c r="G618" s="94"/>
      <c r="H618" s="96"/>
      <c r="I618" s="121"/>
      <c r="J618" s="48"/>
      <c r="K618" s="49"/>
      <c r="L618" s="49"/>
      <c r="M618" s="50"/>
      <c r="N618" s="50"/>
      <c r="Q618" s="51"/>
      <c r="R618" s="51"/>
    </row>
    <row r="619" spans="1:18">
      <c r="A619" s="94"/>
      <c r="B619" s="94"/>
      <c r="C619" s="94"/>
      <c r="D619" s="94"/>
      <c r="E619" s="119"/>
      <c r="F619" s="94"/>
      <c r="G619" s="94"/>
      <c r="H619" s="96"/>
      <c r="I619" s="121"/>
      <c r="J619" s="48"/>
      <c r="K619" s="49"/>
      <c r="L619" s="49"/>
      <c r="M619" s="50"/>
      <c r="N619" s="50"/>
      <c r="Q619" s="51"/>
      <c r="R619" s="51"/>
    </row>
    <row r="620" spans="1:18">
      <c r="A620" s="94"/>
      <c r="B620" s="94"/>
      <c r="C620" s="94"/>
      <c r="D620" s="94"/>
      <c r="E620" s="119"/>
      <c r="F620" s="94"/>
      <c r="G620" s="94"/>
      <c r="H620" s="96"/>
      <c r="I620" s="121"/>
      <c r="J620" s="48"/>
      <c r="K620" s="49"/>
      <c r="L620" s="49"/>
      <c r="M620" s="50"/>
      <c r="N620" s="50"/>
      <c r="Q620" s="51"/>
      <c r="R620" s="51"/>
    </row>
    <row r="621" spans="1:18" s="126" customFormat="1">
      <c r="A621" s="114"/>
      <c r="B621" s="114"/>
      <c r="C621" s="114"/>
      <c r="D621" s="114"/>
      <c r="E621" s="113"/>
      <c r="F621" s="114"/>
      <c r="G621" s="114"/>
      <c r="H621" s="115"/>
      <c r="I621" s="121"/>
      <c r="J621" s="48"/>
      <c r="K621" s="49"/>
      <c r="L621" s="49"/>
      <c r="M621" s="50"/>
      <c r="N621" s="50"/>
      <c r="O621" s="11"/>
      <c r="Q621" s="127"/>
      <c r="R621" s="127"/>
    </row>
    <row r="622" spans="1:18">
      <c r="A622" s="94"/>
      <c r="B622" s="94"/>
      <c r="C622" s="94"/>
      <c r="D622" s="94"/>
      <c r="E622" s="95"/>
      <c r="F622" s="94"/>
      <c r="G622" s="94"/>
      <c r="H622" s="96"/>
      <c r="I622" s="121"/>
      <c r="J622" s="48"/>
      <c r="K622" s="49"/>
      <c r="L622" s="49"/>
      <c r="M622" s="50"/>
      <c r="N622" s="50"/>
      <c r="Q622" s="51"/>
      <c r="R622" s="51"/>
    </row>
    <row r="623" spans="1:18" s="126" customFormat="1">
      <c r="A623" s="114"/>
      <c r="B623" s="114"/>
      <c r="C623" s="114"/>
      <c r="D623" s="114"/>
      <c r="E623" s="113"/>
      <c r="F623" s="114"/>
      <c r="G623" s="114"/>
      <c r="H623" s="115"/>
      <c r="I623" s="121"/>
      <c r="J623" s="48"/>
      <c r="K623" s="49"/>
      <c r="L623" s="49"/>
      <c r="M623" s="50"/>
      <c r="N623" s="50"/>
      <c r="O623" s="11"/>
      <c r="Q623" s="127"/>
      <c r="R623" s="127"/>
    </row>
    <row r="624" spans="1:18">
      <c r="A624" s="94"/>
      <c r="B624" s="94"/>
      <c r="C624" s="94"/>
      <c r="D624" s="94"/>
      <c r="E624" s="95"/>
      <c r="F624" s="94"/>
      <c r="G624" s="94"/>
      <c r="H624" s="96"/>
      <c r="I624" s="121"/>
      <c r="J624" s="48"/>
      <c r="K624" s="49"/>
      <c r="L624" s="49"/>
      <c r="M624" s="50"/>
      <c r="N624" s="50"/>
      <c r="Q624" s="51"/>
      <c r="R624" s="51"/>
    </row>
    <row r="625" spans="1:18" s="126" customFormat="1">
      <c r="A625" s="114"/>
      <c r="B625" s="114"/>
      <c r="C625" s="114"/>
      <c r="D625" s="114"/>
      <c r="E625" s="113"/>
      <c r="F625" s="114"/>
      <c r="G625" s="114"/>
      <c r="H625" s="115"/>
      <c r="I625" s="121"/>
      <c r="J625" s="48"/>
      <c r="K625" s="49"/>
      <c r="L625" s="49"/>
      <c r="M625" s="50"/>
      <c r="N625" s="50"/>
      <c r="O625" s="11"/>
      <c r="Q625" s="127"/>
      <c r="R625" s="127"/>
    </row>
    <row r="626" spans="1:18" s="126" customFormat="1">
      <c r="A626" s="114"/>
      <c r="B626" s="114"/>
      <c r="C626" s="114"/>
      <c r="D626" s="114"/>
      <c r="E626" s="113"/>
      <c r="F626" s="114"/>
      <c r="G626" s="114"/>
      <c r="H626" s="115"/>
      <c r="I626" s="121"/>
      <c r="J626" s="48"/>
      <c r="K626" s="49"/>
      <c r="L626" s="49"/>
      <c r="M626" s="50"/>
      <c r="N626" s="50"/>
      <c r="O626" s="11"/>
      <c r="Q626" s="127"/>
      <c r="R626" s="127"/>
    </row>
    <row r="627" spans="1:18">
      <c r="A627" s="94"/>
      <c r="B627" s="94"/>
      <c r="C627" s="94"/>
      <c r="D627" s="94"/>
      <c r="E627" s="95"/>
      <c r="F627" s="94"/>
      <c r="G627" s="94"/>
      <c r="H627" s="96"/>
      <c r="I627" s="121"/>
      <c r="J627" s="48"/>
      <c r="K627" s="49"/>
      <c r="L627" s="49"/>
      <c r="M627" s="50"/>
      <c r="N627" s="50"/>
      <c r="Q627" s="51"/>
      <c r="R627" s="51"/>
    </row>
    <row r="628" spans="1:18" s="126" customFormat="1">
      <c r="A628" s="114"/>
      <c r="B628" s="114"/>
      <c r="C628" s="114"/>
      <c r="D628" s="114"/>
      <c r="E628" s="113"/>
      <c r="F628" s="114"/>
      <c r="G628" s="114"/>
      <c r="H628" s="115"/>
      <c r="I628" s="121"/>
      <c r="J628" s="48"/>
      <c r="K628" s="49"/>
      <c r="L628" s="49"/>
      <c r="M628" s="50"/>
      <c r="N628" s="50"/>
      <c r="O628" s="11"/>
      <c r="Q628" s="127"/>
      <c r="R628" s="127"/>
    </row>
    <row r="629" spans="1:18">
      <c r="A629" s="94"/>
      <c r="B629" s="94"/>
      <c r="C629" s="94"/>
      <c r="D629" s="94"/>
      <c r="E629" s="119"/>
      <c r="F629" s="94"/>
      <c r="G629" s="94"/>
      <c r="H629" s="96"/>
      <c r="I629" s="121"/>
      <c r="J629" s="48"/>
      <c r="K629" s="49"/>
      <c r="L629" s="49"/>
      <c r="M629" s="50"/>
      <c r="N629" s="50"/>
      <c r="Q629" s="51"/>
      <c r="R629" s="51"/>
    </row>
    <row r="630" spans="1:18" s="126" customFormat="1">
      <c r="A630" s="114"/>
      <c r="B630" s="114"/>
      <c r="C630" s="114"/>
      <c r="D630" s="114"/>
      <c r="E630" s="113"/>
      <c r="F630" s="114"/>
      <c r="G630" s="114"/>
      <c r="H630" s="115"/>
      <c r="I630" s="121"/>
      <c r="J630" s="48"/>
      <c r="K630" s="49"/>
      <c r="L630" s="49"/>
      <c r="M630" s="50"/>
      <c r="N630" s="50"/>
      <c r="O630" s="11"/>
      <c r="Q630" s="127"/>
      <c r="R630" s="127"/>
    </row>
    <row r="631" spans="1:18">
      <c r="A631" s="94"/>
      <c r="B631" s="94"/>
      <c r="C631" s="94"/>
      <c r="D631" s="94"/>
      <c r="E631" s="95"/>
      <c r="F631" s="94"/>
      <c r="G631" s="94"/>
      <c r="H631" s="96"/>
      <c r="I631" s="121"/>
      <c r="J631" s="48"/>
      <c r="K631" s="49"/>
      <c r="L631" s="49"/>
      <c r="M631" s="50"/>
      <c r="N631" s="50"/>
      <c r="Q631" s="51"/>
      <c r="R631" s="51"/>
    </row>
    <row r="632" spans="1:18">
      <c r="A632" s="94"/>
      <c r="B632" s="94"/>
      <c r="C632" s="94"/>
      <c r="D632" s="94"/>
      <c r="E632" s="95"/>
      <c r="F632" s="94"/>
      <c r="G632" s="94"/>
      <c r="H632" s="96"/>
      <c r="I632" s="121"/>
      <c r="J632" s="48"/>
      <c r="K632" s="49"/>
      <c r="L632" s="49"/>
      <c r="M632" s="50"/>
      <c r="N632" s="50"/>
      <c r="Q632" s="51"/>
      <c r="R632" s="51"/>
    </row>
    <row r="633" spans="1:18" s="126" customFormat="1">
      <c r="A633" s="114"/>
      <c r="B633" s="114"/>
      <c r="C633" s="114"/>
      <c r="D633" s="114"/>
      <c r="E633" s="113"/>
      <c r="F633" s="114"/>
      <c r="G633" s="114"/>
      <c r="H633" s="115"/>
      <c r="I633" s="121"/>
      <c r="J633" s="48"/>
      <c r="K633" s="49"/>
      <c r="L633" s="49"/>
      <c r="M633" s="50"/>
      <c r="N633" s="50"/>
      <c r="O633" s="11"/>
      <c r="Q633" s="127"/>
      <c r="R633" s="127"/>
    </row>
    <row r="634" spans="1:18">
      <c r="A634" s="94"/>
      <c r="B634" s="94"/>
      <c r="C634" s="94"/>
      <c r="D634" s="94"/>
      <c r="E634" s="95"/>
      <c r="F634" s="94"/>
      <c r="G634" s="94"/>
      <c r="H634" s="96"/>
      <c r="I634" s="121"/>
      <c r="J634" s="48"/>
      <c r="K634" s="49"/>
      <c r="L634" s="49"/>
      <c r="M634" s="50"/>
      <c r="N634" s="50"/>
      <c r="Q634" s="51"/>
      <c r="R634" s="51"/>
    </row>
    <row r="635" spans="1:18">
      <c r="A635" s="94"/>
      <c r="B635" s="94"/>
      <c r="C635" s="94"/>
      <c r="D635" s="94"/>
      <c r="E635" s="95"/>
      <c r="F635" s="94"/>
      <c r="G635" s="94"/>
      <c r="H635" s="96"/>
      <c r="I635" s="121"/>
      <c r="J635" s="48"/>
      <c r="K635" s="49"/>
      <c r="L635" s="49"/>
      <c r="M635" s="50"/>
      <c r="N635" s="50"/>
      <c r="Q635" s="51"/>
      <c r="R635" s="51"/>
    </row>
    <row r="636" spans="1:18">
      <c r="A636" s="94"/>
      <c r="B636" s="94"/>
      <c r="C636" s="94"/>
      <c r="D636" s="94"/>
      <c r="E636" s="95"/>
      <c r="F636" s="94"/>
      <c r="G636" s="94"/>
      <c r="H636" s="96"/>
      <c r="I636" s="121"/>
      <c r="J636" s="48"/>
      <c r="K636" s="49"/>
      <c r="L636" s="49"/>
      <c r="M636" s="50"/>
      <c r="N636" s="50"/>
      <c r="Q636" s="51"/>
      <c r="R636" s="51"/>
    </row>
    <row r="637" spans="1:18">
      <c r="A637" s="94"/>
      <c r="B637" s="94"/>
      <c r="C637" s="94"/>
      <c r="D637" s="94"/>
      <c r="E637" s="95"/>
      <c r="F637" s="94"/>
      <c r="G637" s="94"/>
      <c r="H637" s="96"/>
      <c r="I637" s="121"/>
      <c r="J637" s="48"/>
      <c r="K637" s="49"/>
      <c r="L637" s="49"/>
      <c r="M637" s="50"/>
      <c r="N637" s="50"/>
      <c r="Q637" s="51"/>
      <c r="R637" s="51"/>
    </row>
    <row r="638" spans="1:18">
      <c r="A638" s="94"/>
      <c r="B638" s="94"/>
      <c r="C638" s="94"/>
      <c r="D638" s="94"/>
      <c r="E638" s="95"/>
      <c r="F638" s="94"/>
      <c r="G638" s="94"/>
      <c r="H638" s="96"/>
      <c r="I638" s="121"/>
      <c r="J638" s="48"/>
      <c r="K638" s="49"/>
      <c r="L638" s="49"/>
      <c r="M638" s="50"/>
      <c r="N638" s="50"/>
      <c r="Q638" s="51"/>
      <c r="R638" s="51"/>
    </row>
    <row r="639" spans="1:18">
      <c r="A639" s="94"/>
      <c r="B639" s="94"/>
      <c r="C639" s="94"/>
      <c r="D639" s="94"/>
      <c r="E639" s="95"/>
      <c r="F639" s="94"/>
      <c r="G639" s="94"/>
      <c r="H639" s="96"/>
      <c r="I639" s="121"/>
      <c r="J639" s="48"/>
      <c r="K639" s="49"/>
      <c r="L639" s="49"/>
      <c r="M639" s="50"/>
      <c r="N639" s="50"/>
      <c r="Q639" s="51"/>
      <c r="R639" s="51"/>
    </row>
    <row r="640" spans="1:18">
      <c r="A640" s="94"/>
      <c r="B640" s="94"/>
      <c r="C640" s="94"/>
      <c r="D640" s="94"/>
      <c r="E640" s="95"/>
      <c r="F640" s="94"/>
      <c r="G640" s="94"/>
      <c r="H640" s="96"/>
      <c r="I640" s="121"/>
      <c r="J640" s="48"/>
      <c r="K640" s="49"/>
      <c r="L640" s="49"/>
      <c r="M640" s="50"/>
      <c r="N640" s="50"/>
      <c r="Q640" s="51"/>
      <c r="R640" s="51"/>
    </row>
    <row r="641" spans="1:18">
      <c r="A641" s="94"/>
      <c r="B641" s="94"/>
      <c r="C641" s="94"/>
      <c r="D641" s="94"/>
      <c r="E641" s="95"/>
      <c r="F641" s="94"/>
      <c r="G641" s="94"/>
      <c r="H641" s="96"/>
      <c r="I641" s="121"/>
      <c r="J641" s="48"/>
      <c r="K641" s="49"/>
      <c r="L641" s="49"/>
      <c r="M641" s="50"/>
      <c r="N641" s="50"/>
      <c r="Q641" s="51"/>
      <c r="R641" s="51"/>
    </row>
    <row r="642" spans="1:18">
      <c r="A642" s="94"/>
      <c r="B642" s="94"/>
      <c r="C642" s="94"/>
      <c r="D642" s="94"/>
      <c r="E642" s="95"/>
      <c r="F642" s="94"/>
      <c r="G642" s="94"/>
      <c r="H642" s="96"/>
      <c r="I642" s="121"/>
      <c r="J642" s="48"/>
      <c r="K642" s="49"/>
      <c r="L642" s="49"/>
      <c r="M642" s="50"/>
      <c r="N642" s="50"/>
      <c r="Q642" s="51"/>
      <c r="R642" s="51"/>
    </row>
    <row r="643" spans="1:18">
      <c r="A643" s="94"/>
      <c r="B643" s="94"/>
      <c r="C643" s="94"/>
      <c r="D643" s="94"/>
      <c r="E643" s="95"/>
      <c r="F643" s="94"/>
      <c r="G643" s="94"/>
      <c r="H643" s="96"/>
      <c r="I643" s="121"/>
      <c r="J643" s="48"/>
      <c r="K643" s="49"/>
      <c r="L643" s="49"/>
      <c r="M643" s="50"/>
      <c r="N643" s="50"/>
      <c r="Q643" s="51"/>
      <c r="R643" s="51"/>
    </row>
    <row r="644" spans="1:18">
      <c r="A644" s="94"/>
      <c r="B644" s="94"/>
      <c r="C644" s="94"/>
      <c r="D644" s="94"/>
      <c r="E644" s="95"/>
      <c r="F644" s="94"/>
      <c r="G644" s="94"/>
      <c r="H644" s="96"/>
      <c r="I644" s="121"/>
      <c r="J644" s="48"/>
      <c r="K644" s="49"/>
      <c r="L644" s="49"/>
      <c r="M644" s="50"/>
      <c r="N644" s="50"/>
      <c r="Q644" s="51"/>
      <c r="R644" s="51"/>
    </row>
    <row r="645" spans="1:18">
      <c r="A645" s="94"/>
      <c r="B645" s="94"/>
      <c r="C645" s="94"/>
      <c r="D645" s="94"/>
      <c r="E645" s="95"/>
      <c r="F645" s="94"/>
      <c r="G645" s="94"/>
      <c r="H645" s="96"/>
      <c r="I645" s="121"/>
      <c r="J645" s="48"/>
      <c r="K645" s="49"/>
      <c r="L645" s="49"/>
      <c r="M645" s="50"/>
      <c r="N645" s="50"/>
      <c r="Q645" s="51"/>
      <c r="R645" s="51"/>
    </row>
    <row r="646" spans="1:18">
      <c r="A646" s="136"/>
      <c r="B646" s="136"/>
      <c r="C646" s="136"/>
      <c r="D646" s="136"/>
      <c r="E646" s="137"/>
      <c r="F646" s="138"/>
      <c r="G646" s="138"/>
      <c r="H646" s="139"/>
      <c r="I646" s="116"/>
      <c r="J646" s="140"/>
      <c r="K646" s="141"/>
      <c r="L646" s="141"/>
      <c r="M646" s="63"/>
      <c r="N646" s="50"/>
      <c r="Q646" s="142"/>
      <c r="R646" s="51"/>
    </row>
    <row r="647" spans="1:18">
      <c r="A647" s="138"/>
      <c r="B647" s="138"/>
      <c r="C647" s="138"/>
      <c r="D647" s="138"/>
      <c r="E647" s="137"/>
      <c r="F647" s="136"/>
      <c r="G647" s="136"/>
      <c r="H647" s="136"/>
      <c r="I647" s="139"/>
      <c r="J647" s="143"/>
      <c r="K647" s="143"/>
      <c r="L647" s="143"/>
      <c r="N647" s="50"/>
      <c r="R647" s="11"/>
    </row>
    <row r="648" spans="1:18">
      <c r="A648" s="144"/>
      <c r="B648" s="144"/>
      <c r="C648" s="144"/>
      <c r="D648" s="144"/>
      <c r="E648" s="137"/>
      <c r="I648" s="139"/>
      <c r="J648" s="145"/>
      <c r="K648" s="146"/>
      <c r="L648" s="146"/>
      <c r="R648" s="11"/>
    </row>
    <row r="649" spans="1:18">
      <c r="R649" s="11"/>
    </row>
    <row r="650" spans="1:18">
      <c r="R650" s="11"/>
    </row>
    <row r="651" spans="1:18">
      <c r="R651" s="11"/>
    </row>
    <row r="652" spans="1:18">
      <c r="K652" s="147"/>
      <c r="L652" s="147"/>
      <c r="R652" s="11"/>
    </row>
    <row r="653" spans="1:18">
      <c r="J653" s="148"/>
      <c r="K653" s="148"/>
      <c r="L653" s="148"/>
      <c r="R653" s="11"/>
    </row>
    <row r="654" spans="1:18">
      <c r="J654" s="99"/>
      <c r="R654" s="11"/>
    </row>
    <row r="655" spans="1:18">
      <c r="J655" s="99"/>
      <c r="K655" s="148"/>
      <c r="L655" s="148"/>
      <c r="R655" s="11"/>
    </row>
    <row r="656" spans="1:18">
      <c r="J656" s="99"/>
      <c r="K656" s="11"/>
      <c r="L656" s="11"/>
      <c r="R656" s="11"/>
    </row>
    <row r="657" spans="8:18">
      <c r="R657" s="11"/>
    </row>
    <row r="658" spans="8:18">
      <c r="R658" s="11"/>
    </row>
    <row r="659" spans="8:18">
      <c r="R659" s="11"/>
    </row>
    <row r="660" spans="8:18">
      <c r="R660" s="11"/>
    </row>
    <row r="661" spans="8:18">
      <c r="R661" s="11"/>
    </row>
    <row r="662" spans="8:18">
      <c r="R662" s="11"/>
    </row>
    <row r="663" spans="8:18">
      <c r="R663" s="11"/>
    </row>
    <row r="664" spans="8:18">
      <c r="R664" s="11"/>
    </row>
    <row r="665" spans="8:18">
      <c r="R665" s="11"/>
    </row>
    <row r="666" spans="8:18">
      <c r="R666" s="11"/>
    </row>
    <row r="667" spans="8:18">
      <c r="R667" s="11"/>
    </row>
    <row r="668" spans="8:18">
      <c r="R668" s="11"/>
    </row>
    <row r="669" spans="8:18">
      <c r="H669"/>
      <c r="I669"/>
      <c r="M669"/>
      <c r="N669"/>
      <c r="O669"/>
      <c r="P669"/>
      <c r="Q669"/>
      <c r="R669" s="11"/>
    </row>
    <row r="670" spans="8:18">
      <c r="H670"/>
      <c r="I670"/>
      <c r="M670"/>
      <c r="N670"/>
      <c r="O670"/>
      <c r="P670"/>
      <c r="Q670"/>
      <c r="R670" s="11"/>
    </row>
    <row r="671" spans="8:18">
      <c r="H671"/>
      <c r="I671"/>
      <c r="M671"/>
      <c r="N671"/>
      <c r="O671"/>
      <c r="P671"/>
      <c r="Q671"/>
      <c r="R671" s="11"/>
    </row>
    <row r="672" spans="8:18">
      <c r="H672"/>
      <c r="I672"/>
      <c r="M672"/>
      <c r="N672"/>
      <c r="O672"/>
      <c r="P672"/>
      <c r="Q672"/>
      <c r="R672" s="11"/>
    </row>
    <row r="673" spans="8:18">
      <c r="H673"/>
      <c r="I673"/>
      <c r="M673"/>
      <c r="N673"/>
      <c r="O673"/>
      <c r="P673"/>
      <c r="Q673"/>
      <c r="R673" s="11"/>
    </row>
    <row r="674" spans="8:18">
      <c r="H674"/>
      <c r="I674"/>
      <c r="M674"/>
      <c r="N674"/>
      <c r="O674"/>
      <c r="P674"/>
      <c r="Q674"/>
      <c r="R674" s="11"/>
    </row>
    <row r="675" spans="8:18">
      <c r="H675"/>
      <c r="I675"/>
      <c r="M675"/>
      <c r="N675"/>
      <c r="O675"/>
      <c r="P675"/>
      <c r="Q675"/>
      <c r="R675" s="11"/>
    </row>
    <row r="676" spans="8:18">
      <c r="H676"/>
      <c r="I676"/>
      <c r="M676"/>
      <c r="N676"/>
      <c r="O676"/>
      <c r="P676"/>
      <c r="Q676"/>
      <c r="R676" s="11"/>
    </row>
    <row r="677" spans="8:18">
      <c r="H677"/>
      <c r="I677"/>
      <c r="M677"/>
      <c r="N677"/>
      <c r="O677"/>
      <c r="P677"/>
      <c r="Q677"/>
      <c r="R677" s="11"/>
    </row>
  </sheetData>
  <mergeCells count="5">
    <mergeCell ref="A2:I2"/>
    <mergeCell ref="A3:I3"/>
    <mergeCell ref="A4:I4"/>
    <mergeCell ref="A7:I7"/>
    <mergeCell ref="A10:I10"/>
  </mergeCells>
  <phoneticPr fontId="4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7:BW384"/>
  <sheetViews>
    <sheetView view="pageBreakPreview" zoomScaleNormal="100" zoomScaleSheetLayoutView="100" workbookViewId="0">
      <selection activeCell="A9" sqref="A9:AY9"/>
    </sheetView>
  </sheetViews>
  <sheetFormatPr defaultRowHeight="15"/>
  <cols>
    <col min="1" max="18" width="2.7109375" customWidth="1"/>
    <col min="19" max="19" width="2.42578125" customWidth="1"/>
    <col min="20" max="142" width="2.7109375" customWidth="1"/>
  </cols>
  <sheetData>
    <row r="7" spans="1:62" ht="22.5">
      <c r="A7" s="652" t="str">
        <f>'Planilha Orçamentária'!A2</f>
        <v>PREFEITURA MUNICIPAL DE ARAPIRACA</v>
      </c>
      <c r="B7" s="652"/>
      <c r="C7" s="652"/>
      <c r="D7" s="652"/>
      <c r="E7" s="652"/>
      <c r="F7" s="652"/>
      <c r="G7" s="652"/>
      <c r="H7" s="652"/>
      <c r="I7" s="652"/>
      <c r="J7" s="652"/>
      <c r="K7" s="652"/>
      <c r="L7" s="652"/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/>
      <c r="AA7" s="652"/>
      <c r="AB7" s="652"/>
      <c r="AC7" s="652"/>
      <c r="AD7" s="652"/>
      <c r="AE7" s="652"/>
      <c r="AF7" s="652"/>
      <c r="AG7" s="652"/>
      <c r="AH7" s="652"/>
      <c r="AI7" s="652"/>
      <c r="AJ7" s="652"/>
      <c r="AK7" s="652"/>
      <c r="AL7" s="652"/>
      <c r="AM7" s="652"/>
      <c r="AN7" s="652"/>
      <c r="AO7" s="652"/>
      <c r="AP7" s="652"/>
      <c r="AQ7" s="652"/>
      <c r="AR7" s="652"/>
      <c r="AS7" s="652"/>
      <c r="AT7" s="652"/>
      <c r="AU7" s="652"/>
      <c r="AV7" s="652"/>
      <c r="AW7" s="652"/>
      <c r="AX7" s="652"/>
      <c r="AY7" s="652"/>
    </row>
    <row r="8" spans="1:62">
      <c r="A8" s="653" t="str">
        <f>'Planilha Orçamentária'!A3</f>
        <v>CENTRO ADMINISTRATIVO ANTÔNIO ROCHA</v>
      </c>
      <c r="B8" s="653"/>
      <c r="C8" s="653"/>
      <c r="D8" s="653"/>
      <c r="E8" s="653"/>
      <c r="F8" s="653"/>
      <c r="G8" s="653"/>
      <c r="H8" s="653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53"/>
      <c r="AB8" s="653"/>
      <c r="AC8" s="653"/>
      <c r="AD8" s="653"/>
      <c r="AE8" s="653"/>
      <c r="AF8" s="653"/>
      <c r="AG8" s="653"/>
      <c r="AH8" s="653"/>
      <c r="AI8" s="653"/>
      <c r="AJ8" s="653"/>
      <c r="AK8" s="653"/>
      <c r="AL8" s="653"/>
      <c r="AM8" s="653"/>
      <c r="AN8" s="653"/>
      <c r="AO8" s="653"/>
      <c r="AP8" s="653"/>
      <c r="AQ8" s="653"/>
      <c r="AR8" s="653"/>
      <c r="AS8" s="653"/>
      <c r="AT8" s="653"/>
      <c r="AU8" s="653"/>
      <c r="AV8" s="653"/>
      <c r="AW8" s="653"/>
      <c r="AX8" s="653"/>
      <c r="AY8" s="653"/>
    </row>
    <row r="9" spans="1:62">
      <c r="A9" s="653" t="str">
        <f>'Planilha Orçamentária'!A4</f>
        <v>SECRETARIA MUNICIPAL DE INFRAESTRUTURA</v>
      </c>
      <c r="B9" s="653"/>
      <c r="C9" s="653"/>
      <c r="D9" s="653"/>
      <c r="E9" s="653"/>
      <c r="F9" s="653"/>
      <c r="G9" s="653"/>
      <c r="H9" s="653"/>
      <c r="I9" s="653"/>
      <c r="J9" s="653"/>
      <c r="K9" s="653"/>
      <c r="L9" s="653"/>
      <c r="M9" s="653"/>
      <c r="N9" s="653"/>
      <c r="O9" s="653"/>
      <c r="P9" s="653"/>
      <c r="Q9" s="653"/>
      <c r="R9" s="653"/>
      <c r="S9" s="653"/>
      <c r="T9" s="653"/>
      <c r="U9" s="653"/>
      <c r="V9" s="653"/>
      <c r="W9" s="653"/>
      <c r="X9" s="653"/>
      <c r="Y9" s="653"/>
      <c r="Z9" s="653"/>
      <c r="AA9" s="653"/>
      <c r="AB9" s="653"/>
      <c r="AC9" s="653"/>
      <c r="AD9" s="653"/>
      <c r="AE9" s="653"/>
      <c r="AF9" s="653"/>
      <c r="AG9" s="653"/>
      <c r="AH9" s="653"/>
      <c r="AI9" s="653"/>
      <c r="AJ9" s="653"/>
      <c r="AK9" s="653"/>
      <c r="AL9" s="653"/>
      <c r="AM9" s="653"/>
      <c r="AN9" s="653"/>
      <c r="AO9" s="653"/>
      <c r="AP9" s="653"/>
      <c r="AQ9" s="653"/>
      <c r="AR9" s="653"/>
      <c r="AS9" s="653"/>
      <c r="AT9" s="653"/>
      <c r="AU9" s="653"/>
      <c r="AV9" s="653"/>
      <c r="AW9" s="653"/>
      <c r="AX9" s="653"/>
      <c r="AY9" s="653"/>
    </row>
    <row r="10" spans="1:62">
      <c r="A10" s="654"/>
      <c r="B10" s="654"/>
      <c r="C10" s="654"/>
      <c r="D10" s="654"/>
      <c r="E10" s="654"/>
      <c r="F10" s="654"/>
      <c r="G10" s="654"/>
      <c r="H10" s="654"/>
      <c r="I10" s="654"/>
      <c r="J10" s="654"/>
      <c r="K10" s="654"/>
      <c r="L10" s="654"/>
      <c r="M10" s="654"/>
      <c r="N10" s="654"/>
      <c r="O10" s="654"/>
      <c r="P10" s="654"/>
      <c r="Q10" s="654"/>
      <c r="R10" s="654"/>
      <c r="S10" s="654"/>
      <c r="T10" s="654"/>
      <c r="U10" s="654"/>
      <c r="V10" s="654"/>
      <c r="W10" s="654"/>
      <c r="X10" s="654"/>
      <c r="Y10" s="654"/>
      <c r="Z10" s="654"/>
      <c r="AA10" s="654"/>
      <c r="AB10" s="654"/>
      <c r="AC10" s="654"/>
      <c r="AD10" s="654"/>
      <c r="AE10" s="654"/>
      <c r="AF10" s="654"/>
      <c r="AG10" s="654"/>
      <c r="AH10" s="654"/>
      <c r="AI10" s="654"/>
      <c r="AJ10" s="654"/>
      <c r="AK10" s="654"/>
      <c r="AL10" s="654"/>
      <c r="AM10" s="654"/>
      <c r="AN10" s="654"/>
      <c r="AO10" s="654"/>
      <c r="AP10" s="654"/>
      <c r="AQ10" s="654"/>
      <c r="AR10" s="654"/>
      <c r="AS10" s="654"/>
      <c r="AT10" s="654"/>
      <c r="AU10" s="654"/>
      <c r="AV10" s="654"/>
      <c r="AW10" s="654"/>
      <c r="AX10" s="654"/>
      <c r="AY10" s="654"/>
    </row>
    <row r="11" spans="1:62" ht="21">
      <c r="A11" s="655" t="s">
        <v>195</v>
      </c>
      <c r="B11" s="655"/>
      <c r="C11" s="655"/>
      <c r="D11" s="655"/>
      <c r="E11" s="655"/>
      <c r="F11" s="655"/>
      <c r="G11" s="655"/>
      <c r="H11" s="655"/>
      <c r="I11" s="655"/>
      <c r="J11" s="655"/>
      <c r="K11" s="655"/>
      <c r="L11" s="655"/>
      <c r="M11" s="655"/>
      <c r="N11" s="655"/>
      <c r="O11" s="655"/>
      <c r="P11" s="655"/>
      <c r="Q11" s="655"/>
      <c r="R11" s="655"/>
      <c r="S11" s="655"/>
      <c r="T11" s="655"/>
      <c r="U11" s="655"/>
      <c r="V11" s="655"/>
      <c r="W11" s="655"/>
      <c r="X11" s="655"/>
      <c r="Y11" s="655"/>
      <c r="Z11" s="655"/>
      <c r="AA11" s="655"/>
      <c r="AB11" s="655"/>
      <c r="AC11" s="655"/>
      <c r="AD11" s="655"/>
      <c r="AE11" s="655"/>
      <c r="AF11" s="655"/>
      <c r="AG11" s="655"/>
      <c r="AH11" s="655"/>
      <c r="AI11" s="655"/>
      <c r="AJ11" s="655"/>
      <c r="AK11" s="655"/>
      <c r="AL11" s="655"/>
      <c r="AM11" s="655"/>
      <c r="AN11" s="655"/>
      <c r="AO11" s="655"/>
      <c r="AP11" s="655"/>
      <c r="AQ11" s="655"/>
      <c r="AR11" s="655"/>
      <c r="AS11" s="655"/>
      <c r="AT11" s="655"/>
      <c r="AU11" s="655"/>
      <c r="AV11" s="655"/>
      <c r="AW11" s="655"/>
      <c r="AX11" s="655"/>
      <c r="AY11" s="655"/>
    </row>
    <row r="12" spans="1:62">
      <c r="A12" s="654"/>
      <c r="B12" s="654"/>
      <c r="C12" s="654"/>
      <c r="D12" s="654"/>
      <c r="E12" s="654"/>
      <c r="F12" s="654"/>
      <c r="G12" s="654"/>
      <c r="H12" s="654"/>
      <c r="I12" s="654"/>
      <c r="J12" s="654"/>
      <c r="K12" s="654"/>
      <c r="L12" s="654"/>
      <c r="M12" s="654"/>
      <c r="N12" s="654"/>
      <c r="O12" s="654"/>
      <c r="P12" s="654"/>
      <c r="Q12" s="654"/>
      <c r="R12" s="654"/>
      <c r="S12" s="654"/>
      <c r="T12" s="654"/>
      <c r="U12" s="654"/>
      <c r="V12" s="654"/>
      <c r="W12" s="654"/>
      <c r="X12" s="654"/>
      <c r="Y12" s="654"/>
      <c r="Z12" s="654"/>
      <c r="AA12" s="654"/>
      <c r="AB12" s="654"/>
      <c r="AC12" s="654"/>
      <c r="AD12" s="654"/>
      <c r="AE12" s="654"/>
      <c r="AF12" s="654"/>
      <c r="AG12" s="654"/>
      <c r="AH12" s="654"/>
      <c r="AI12" s="654"/>
      <c r="AJ12" s="654"/>
      <c r="AK12" s="654"/>
      <c r="AL12" s="654"/>
      <c r="AM12" s="654"/>
      <c r="AN12" s="654"/>
      <c r="AO12" s="654"/>
      <c r="AP12" s="654"/>
      <c r="AQ12" s="654"/>
      <c r="AR12" s="654"/>
      <c r="AS12" s="654"/>
      <c r="AT12" s="654"/>
      <c r="AU12" s="654"/>
      <c r="AV12" s="654"/>
      <c r="AW12" s="654"/>
      <c r="AX12" s="654"/>
      <c r="AY12" s="654"/>
    </row>
    <row r="13" spans="1:62" ht="48" customHeight="1">
      <c r="A13" s="656" t="str">
        <f>'Planilha Orçamentária'!A10</f>
        <v>OBJETO: 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v>
      </c>
      <c r="B13" s="656"/>
      <c r="C13" s="656"/>
      <c r="D13" s="656"/>
      <c r="E13" s="656"/>
      <c r="F13" s="656"/>
      <c r="G13" s="656"/>
      <c r="H13" s="656"/>
      <c r="I13" s="656"/>
      <c r="J13" s="656"/>
      <c r="K13" s="656"/>
      <c r="L13" s="656"/>
      <c r="M13" s="656"/>
      <c r="N13" s="656"/>
      <c r="O13" s="656"/>
      <c r="P13" s="656"/>
      <c r="Q13" s="656"/>
      <c r="R13" s="656"/>
      <c r="S13" s="656"/>
      <c r="T13" s="656"/>
      <c r="U13" s="656"/>
      <c r="V13" s="656"/>
      <c r="W13" s="656"/>
      <c r="X13" s="656"/>
      <c r="Y13" s="656"/>
      <c r="Z13" s="656"/>
      <c r="AA13" s="656"/>
      <c r="AB13" s="656"/>
      <c r="AC13" s="656"/>
      <c r="AD13" s="656"/>
      <c r="AE13" s="656"/>
      <c r="AF13" s="656"/>
      <c r="AG13" s="656"/>
      <c r="AH13" s="656"/>
      <c r="AI13" s="656"/>
      <c r="AJ13" s="656"/>
      <c r="AK13" s="656"/>
      <c r="AL13" s="656"/>
      <c r="AM13" s="656"/>
      <c r="AN13" s="656"/>
      <c r="AO13" s="656"/>
      <c r="AP13" s="656"/>
      <c r="AQ13" s="656"/>
      <c r="AR13" s="656"/>
      <c r="AS13" s="656"/>
      <c r="AT13" s="656"/>
      <c r="AU13" s="656"/>
      <c r="AV13" s="656"/>
      <c r="AW13" s="656"/>
      <c r="AX13" s="656"/>
      <c r="AY13" s="656"/>
    </row>
    <row r="14" spans="1:62">
      <c r="A14" s="623"/>
      <c r="B14" s="623"/>
      <c r="C14" s="623"/>
      <c r="D14" s="623"/>
      <c r="E14" s="623"/>
      <c r="F14" s="623"/>
      <c r="G14" s="623"/>
      <c r="H14" s="623"/>
      <c r="I14" s="623"/>
      <c r="J14" s="623"/>
      <c r="K14" s="623"/>
      <c r="L14" s="623"/>
      <c r="M14" s="623"/>
      <c r="N14" s="623"/>
      <c r="O14" s="623"/>
      <c r="P14" s="623"/>
      <c r="Q14" s="623"/>
      <c r="R14" s="623"/>
      <c r="S14" s="623"/>
      <c r="T14" s="623"/>
      <c r="U14" s="623"/>
      <c r="V14" s="623"/>
      <c r="W14" s="623"/>
      <c r="X14" s="623"/>
      <c r="Y14" s="623"/>
      <c r="Z14" s="623"/>
      <c r="AA14" s="623"/>
      <c r="AB14" s="623"/>
      <c r="AC14" s="623"/>
      <c r="AD14" s="623"/>
      <c r="AE14" s="623"/>
      <c r="AF14" s="623"/>
      <c r="AG14" s="623"/>
      <c r="AH14" s="623"/>
      <c r="AI14" s="623"/>
      <c r="AJ14" s="623"/>
      <c r="AK14" s="623"/>
      <c r="AL14" s="623"/>
      <c r="AM14" s="623"/>
      <c r="AN14" s="623"/>
      <c r="AO14" s="623"/>
      <c r="AP14" s="623"/>
      <c r="AQ14" s="623"/>
      <c r="AR14" s="623"/>
      <c r="AS14" s="623"/>
      <c r="AT14" s="623"/>
      <c r="AU14" s="623"/>
      <c r="AV14" s="623"/>
      <c r="AW14" s="623"/>
      <c r="AX14" s="623"/>
      <c r="AY14" s="623"/>
    </row>
    <row r="15" spans="1:62">
      <c r="A15" s="623"/>
      <c r="B15" s="623"/>
      <c r="C15" s="623"/>
      <c r="D15" s="623"/>
      <c r="E15" s="623"/>
      <c r="F15" s="623"/>
      <c r="G15" s="623"/>
      <c r="H15" s="623"/>
      <c r="I15" s="623"/>
      <c r="J15" s="623"/>
      <c r="K15" s="623"/>
      <c r="L15" s="623"/>
      <c r="M15" s="623"/>
      <c r="N15" s="623"/>
      <c r="O15" s="623"/>
      <c r="P15" s="623"/>
      <c r="Q15" s="623"/>
      <c r="R15" s="623"/>
      <c r="S15" s="623"/>
      <c r="T15" s="623"/>
      <c r="U15" s="623"/>
      <c r="V15" s="623"/>
      <c r="W15" s="623"/>
      <c r="X15" s="623"/>
      <c r="Y15" s="623"/>
      <c r="Z15" s="623"/>
      <c r="AA15" s="623"/>
      <c r="AB15" s="623"/>
      <c r="AC15" s="623"/>
      <c r="AD15" s="623"/>
      <c r="AE15" s="623"/>
      <c r="AF15" s="623"/>
      <c r="AG15" s="623"/>
      <c r="AH15" s="623"/>
      <c r="AI15" s="623"/>
      <c r="AJ15" s="623"/>
      <c r="AK15" s="623"/>
      <c r="AL15" s="623"/>
      <c r="AM15" s="623"/>
      <c r="AN15" s="623"/>
      <c r="AO15" s="623"/>
      <c r="AP15" s="623"/>
      <c r="AQ15" s="623"/>
      <c r="AR15" s="623"/>
      <c r="AS15" s="623"/>
      <c r="AT15" s="623"/>
      <c r="AU15" s="623"/>
      <c r="AV15" s="623"/>
      <c r="AW15" s="623"/>
      <c r="AX15" s="623"/>
      <c r="AY15" s="623"/>
    </row>
    <row r="16" spans="1:62">
      <c r="A16" s="531" t="s">
        <v>56</v>
      </c>
      <c r="B16" s="532"/>
      <c r="C16" s="520"/>
      <c r="D16" s="520"/>
      <c r="E16" s="535" t="s">
        <v>57</v>
      </c>
      <c r="F16" s="535"/>
      <c r="G16" s="535"/>
      <c r="H16" s="535"/>
      <c r="I16" s="535"/>
      <c r="J16" s="535"/>
      <c r="K16" s="535"/>
      <c r="L16" s="535"/>
      <c r="M16" s="535"/>
      <c r="N16" s="535"/>
      <c r="O16" s="535"/>
      <c r="P16" s="535"/>
      <c r="Q16" s="535"/>
      <c r="R16" s="535"/>
      <c r="S16" s="535"/>
      <c r="T16" s="535"/>
      <c r="U16" s="535"/>
      <c r="V16" s="535"/>
      <c r="W16" s="535"/>
      <c r="X16" s="535"/>
      <c r="Y16" s="535"/>
      <c r="Z16" s="535"/>
      <c r="AA16" s="535"/>
      <c r="AB16" s="535"/>
      <c r="AC16" s="535"/>
      <c r="AD16" s="535"/>
      <c r="AE16" s="535"/>
      <c r="AF16" s="535"/>
      <c r="AG16" s="535"/>
      <c r="AH16" s="535"/>
      <c r="AI16" s="535"/>
      <c r="AJ16" s="535"/>
      <c r="AK16" s="535"/>
      <c r="AL16" s="535"/>
      <c r="AM16" s="535"/>
      <c r="AN16" s="535"/>
      <c r="AO16" s="535"/>
      <c r="AP16" s="535"/>
      <c r="AQ16" s="535"/>
      <c r="AR16" s="535"/>
      <c r="AS16" s="535"/>
      <c r="AT16" s="535"/>
      <c r="AU16" s="535"/>
      <c r="AV16" s="535"/>
      <c r="AW16" s="535"/>
      <c r="AX16" s="535"/>
      <c r="AY16" s="536"/>
      <c r="AZ16" s="150"/>
      <c r="BA16" s="150"/>
      <c r="BB16" s="150"/>
      <c r="BC16" s="150"/>
      <c r="BD16" s="150"/>
      <c r="BE16" s="150"/>
      <c r="BF16" s="150"/>
      <c r="BG16" s="150"/>
      <c r="BH16" s="150"/>
      <c r="BI16" s="150"/>
      <c r="BJ16" s="150"/>
    </row>
    <row r="17" spans="1:62">
      <c r="A17" s="648" t="s">
        <v>58</v>
      </c>
      <c r="B17" s="649"/>
      <c r="C17" s="574"/>
      <c r="D17" s="574"/>
      <c r="E17" s="650" t="s">
        <v>60</v>
      </c>
      <c r="F17" s="650"/>
      <c r="G17" s="650"/>
      <c r="H17" s="650"/>
      <c r="I17" s="650"/>
      <c r="J17" s="650"/>
      <c r="K17" s="650"/>
      <c r="L17" s="650"/>
      <c r="M17" s="650"/>
      <c r="N17" s="650"/>
      <c r="O17" s="650"/>
      <c r="P17" s="650"/>
      <c r="Q17" s="650"/>
      <c r="R17" s="650"/>
      <c r="S17" s="650"/>
      <c r="T17" s="650"/>
      <c r="U17" s="650"/>
      <c r="V17" s="650"/>
      <c r="W17" s="650"/>
      <c r="X17" s="650"/>
      <c r="Y17" s="650"/>
      <c r="Z17" s="650"/>
      <c r="AA17" s="650"/>
      <c r="AB17" s="650"/>
      <c r="AC17" s="650"/>
      <c r="AD17" s="650"/>
      <c r="AE17" s="650"/>
      <c r="AF17" s="650"/>
      <c r="AG17" s="650"/>
      <c r="AH17" s="650"/>
      <c r="AI17" s="650"/>
      <c r="AJ17" s="650"/>
      <c r="AK17" s="650"/>
      <c r="AL17" s="650"/>
      <c r="AM17" s="650"/>
      <c r="AN17" s="650"/>
      <c r="AO17" s="650"/>
      <c r="AP17" s="650"/>
      <c r="AQ17" s="650"/>
      <c r="AR17" s="650"/>
      <c r="AS17" s="650"/>
      <c r="AT17" s="650"/>
      <c r="AU17" s="650"/>
      <c r="AV17" s="650"/>
      <c r="AW17" s="650"/>
      <c r="AX17" s="650"/>
      <c r="AY17" s="651"/>
      <c r="AZ17" s="150"/>
      <c r="BA17" s="150"/>
      <c r="BB17" s="150"/>
      <c r="BC17" s="150"/>
      <c r="BD17" s="150"/>
      <c r="BE17" s="150"/>
      <c r="BF17" s="150"/>
      <c r="BG17" s="150"/>
      <c r="BH17" s="150"/>
      <c r="BI17" s="150"/>
      <c r="BJ17" s="150"/>
    </row>
    <row r="18" spans="1:62">
      <c r="A18" s="334"/>
      <c r="B18" s="334"/>
      <c r="C18" s="335"/>
      <c r="D18" s="335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36"/>
      <c r="V18" s="336"/>
      <c r="W18" s="336"/>
      <c r="X18" s="336"/>
      <c r="Y18" s="336"/>
      <c r="Z18" s="336"/>
      <c r="AA18" s="336"/>
      <c r="AB18" s="336"/>
      <c r="AC18" s="336"/>
      <c r="AD18" s="336"/>
      <c r="AE18" s="336"/>
      <c r="AF18" s="336"/>
      <c r="AG18" s="336"/>
      <c r="AH18" s="336"/>
      <c r="AI18" s="567" t="s">
        <v>123</v>
      </c>
      <c r="AJ18" s="568"/>
      <c r="AK18" s="568"/>
      <c r="AL18" s="568"/>
      <c r="AM18" s="568"/>
      <c r="AN18" s="568"/>
      <c r="AO18" s="568"/>
      <c r="AP18" s="568"/>
      <c r="AQ18" s="568"/>
      <c r="AR18" s="568"/>
      <c r="AS18" s="568"/>
      <c r="AT18" s="568"/>
      <c r="AU18" s="568"/>
      <c r="AV18" s="568"/>
      <c r="AW18" s="568"/>
      <c r="AX18" s="568"/>
      <c r="AY18" s="592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</row>
    <row r="19" spans="1:62">
      <c r="A19" s="334"/>
      <c r="B19" s="334"/>
      <c r="C19" s="335"/>
      <c r="D19" s="335"/>
      <c r="E19" s="336"/>
      <c r="F19" s="336"/>
      <c r="G19" s="336"/>
      <c r="H19" s="336"/>
      <c r="I19" s="336"/>
      <c r="J19" s="336"/>
      <c r="K19" s="336"/>
      <c r="L19" s="336"/>
      <c r="M19" s="336"/>
      <c r="N19" s="336"/>
      <c r="O19" s="336"/>
      <c r="P19" s="336"/>
      <c r="Q19" s="336"/>
      <c r="R19" s="336"/>
      <c r="S19" s="336"/>
      <c r="T19" s="336"/>
      <c r="U19" s="336"/>
      <c r="V19" s="336"/>
      <c r="W19" s="336"/>
      <c r="X19" s="336"/>
      <c r="Y19" s="336"/>
      <c r="Z19" s="336"/>
      <c r="AA19" s="336"/>
      <c r="AB19" s="336"/>
      <c r="AC19" s="336"/>
      <c r="AD19" s="336"/>
      <c r="AE19" s="336"/>
      <c r="AF19" s="336"/>
      <c r="AG19" s="336"/>
      <c r="AH19" s="336"/>
      <c r="AI19" s="522">
        <v>10</v>
      </c>
      <c r="AJ19" s="520"/>
      <c r="AK19" s="520"/>
      <c r="AL19" s="520"/>
      <c r="AM19" s="520"/>
      <c r="AN19" s="520"/>
      <c r="AO19" s="520"/>
      <c r="AP19" s="520"/>
      <c r="AQ19" s="520"/>
      <c r="AR19" s="520"/>
      <c r="AS19" s="520"/>
      <c r="AT19" s="520"/>
      <c r="AU19" s="520"/>
      <c r="AV19" s="520"/>
      <c r="AW19" s="520"/>
      <c r="AX19" s="520"/>
      <c r="AY19" s="52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</row>
    <row r="20" spans="1:62">
      <c r="A20" s="334"/>
      <c r="B20" s="334"/>
      <c r="C20" s="335"/>
      <c r="D20" s="335"/>
      <c r="E20" s="336"/>
      <c r="F20" s="336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336"/>
      <c r="AG20" s="336"/>
      <c r="AH20" s="336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</row>
    <row r="21" spans="1:62">
      <c r="A21" s="334"/>
      <c r="B21" s="334"/>
      <c r="C21" s="335"/>
      <c r="D21" s="335"/>
      <c r="E21" s="336"/>
      <c r="F21" s="336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336"/>
      <c r="AG21" s="336"/>
      <c r="AH21" s="336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</row>
    <row r="22" spans="1:62">
      <c r="A22" s="337"/>
      <c r="B22" s="337"/>
      <c r="C22" s="337"/>
      <c r="D22" s="337"/>
      <c r="E22" s="337"/>
      <c r="F22" s="337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S22" s="337"/>
      <c r="T22" s="337"/>
      <c r="U22" s="337"/>
      <c r="V22" s="337"/>
      <c r="W22" s="337"/>
      <c r="X22" s="337"/>
      <c r="Y22" s="337"/>
      <c r="Z22" s="337"/>
      <c r="AA22" s="337"/>
      <c r="AB22" s="337"/>
      <c r="AC22" s="337"/>
      <c r="AD22" s="337"/>
      <c r="AE22" s="337"/>
      <c r="AF22" s="337"/>
      <c r="AG22" s="337"/>
      <c r="AH22" s="337"/>
      <c r="AI22" s="337"/>
      <c r="AJ22" s="337"/>
      <c r="AK22" s="337"/>
      <c r="AL22" s="337"/>
      <c r="AM22" s="337"/>
      <c r="AN22" s="337"/>
      <c r="AO22" s="337"/>
      <c r="AP22" s="337"/>
      <c r="AQ22" s="337"/>
      <c r="AR22" s="337"/>
      <c r="AS22" s="337"/>
      <c r="AT22" s="337"/>
      <c r="AU22" s="337"/>
      <c r="AV22" s="337"/>
      <c r="AW22" s="337"/>
      <c r="AX22" s="337"/>
      <c r="AY22" s="337"/>
      <c r="AZ22" s="152"/>
      <c r="BA22" s="152"/>
      <c r="BB22" s="152"/>
      <c r="BC22" s="152"/>
      <c r="BD22" s="152"/>
      <c r="BE22" s="152"/>
      <c r="BF22" s="152"/>
      <c r="BG22" s="152"/>
      <c r="BH22" s="152"/>
      <c r="BI22" s="152"/>
      <c r="BJ22" s="152"/>
    </row>
    <row r="23" spans="1:62">
      <c r="A23" s="648" t="str">
        <f>'Planilha Orçamentária'!A18</f>
        <v>2.0</v>
      </c>
      <c r="B23" s="649"/>
      <c r="C23" s="574"/>
      <c r="D23" s="574"/>
      <c r="E23" s="650" t="str">
        <f>'Planilha Orçamentária'!D18</f>
        <v xml:space="preserve">TERRAPLENAGEM E PAVIMENTAÇÃO </v>
      </c>
      <c r="F23" s="650"/>
      <c r="G23" s="650"/>
      <c r="H23" s="650"/>
      <c r="I23" s="650"/>
      <c r="J23" s="650"/>
      <c r="K23" s="650"/>
      <c r="L23" s="650"/>
      <c r="M23" s="650"/>
      <c r="N23" s="650"/>
      <c r="O23" s="650"/>
      <c r="P23" s="650"/>
      <c r="Q23" s="650"/>
      <c r="R23" s="650"/>
      <c r="S23" s="650"/>
      <c r="T23" s="650"/>
      <c r="U23" s="650"/>
      <c r="V23" s="650"/>
      <c r="W23" s="650"/>
      <c r="X23" s="650"/>
      <c r="Y23" s="650"/>
      <c r="Z23" s="650"/>
      <c r="AA23" s="650"/>
      <c r="AB23" s="650"/>
      <c r="AC23" s="650"/>
      <c r="AD23" s="650"/>
      <c r="AE23" s="650"/>
      <c r="AF23" s="650"/>
      <c r="AG23" s="650"/>
      <c r="AH23" s="650"/>
      <c r="AI23" s="650"/>
      <c r="AJ23" s="650"/>
      <c r="AK23" s="650"/>
      <c r="AL23" s="650"/>
      <c r="AM23" s="650"/>
      <c r="AN23" s="650"/>
      <c r="AO23" s="650"/>
      <c r="AP23" s="650"/>
      <c r="AQ23" s="650"/>
      <c r="AR23" s="650"/>
      <c r="AS23" s="650"/>
      <c r="AT23" s="650"/>
      <c r="AU23" s="650"/>
      <c r="AV23" s="650"/>
      <c r="AW23" s="650"/>
      <c r="AX23" s="650"/>
      <c r="AY23" s="650"/>
    </row>
    <row r="24" spans="1:62">
      <c r="A24" s="531" t="str">
        <f>'Planilha Orçamentária'!A19</f>
        <v>2.1</v>
      </c>
      <c r="B24" s="532"/>
      <c r="C24" s="520"/>
      <c r="D24" s="520"/>
      <c r="E24" s="535" t="str">
        <f>'Planilha Orçamentária'!D19</f>
        <v>SERVIÇOS DE TERRAPLENAGEM</v>
      </c>
      <c r="F24" s="535"/>
      <c r="G24" s="535"/>
      <c r="H24" s="535"/>
      <c r="I24" s="535"/>
      <c r="J24" s="535"/>
      <c r="K24" s="535"/>
      <c r="L24" s="535"/>
      <c r="M24" s="535"/>
      <c r="N24" s="535"/>
      <c r="O24" s="535"/>
      <c r="P24" s="535"/>
      <c r="Q24" s="535"/>
      <c r="R24" s="535"/>
      <c r="S24" s="535"/>
      <c r="T24" s="535"/>
      <c r="U24" s="535"/>
      <c r="V24" s="535"/>
      <c r="W24" s="535"/>
      <c r="X24" s="535"/>
      <c r="Y24" s="535"/>
      <c r="Z24" s="535"/>
      <c r="AA24" s="535"/>
      <c r="AB24" s="535"/>
      <c r="AC24" s="535"/>
      <c r="AD24" s="535"/>
      <c r="AE24" s="535"/>
      <c r="AF24" s="535"/>
      <c r="AG24" s="535"/>
      <c r="AH24" s="535"/>
      <c r="AI24" s="535"/>
      <c r="AJ24" s="535"/>
      <c r="AK24" s="535"/>
      <c r="AL24" s="535"/>
      <c r="AM24" s="535"/>
      <c r="AN24" s="535"/>
      <c r="AO24" s="535"/>
      <c r="AP24" s="535"/>
      <c r="AQ24" s="535"/>
      <c r="AR24" s="535"/>
      <c r="AS24" s="535"/>
      <c r="AT24" s="535"/>
      <c r="AU24" s="535"/>
      <c r="AV24" s="535"/>
      <c r="AW24" s="535"/>
      <c r="AX24" s="535"/>
      <c r="AY24" s="536"/>
    </row>
    <row r="25" spans="1:62">
      <c r="A25" s="531" t="str">
        <f>'Planilha Orçamentária'!A20</f>
        <v>2.1.1</v>
      </c>
      <c r="B25" s="532"/>
      <c r="C25" s="520"/>
      <c r="D25" s="520"/>
      <c r="E25" s="535" t="str">
        <f>'Planilha Orçamentária'!D20</f>
        <v xml:space="preserve">SERVIÇOS DE TOPOGRÁFIA </v>
      </c>
      <c r="F25" s="535"/>
      <c r="G25" s="535"/>
      <c r="H25" s="535"/>
      <c r="I25" s="535"/>
      <c r="J25" s="535"/>
      <c r="K25" s="535"/>
      <c r="L25" s="535"/>
      <c r="M25" s="535"/>
      <c r="N25" s="535"/>
      <c r="O25" s="535"/>
      <c r="P25" s="535"/>
      <c r="Q25" s="535"/>
      <c r="R25" s="535"/>
      <c r="S25" s="535"/>
      <c r="T25" s="535"/>
      <c r="U25" s="535"/>
      <c r="V25" s="535"/>
      <c r="W25" s="535"/>
      <c r="X25" s="535"/>
      <c r="Y25" s="535"/>
      <c r="Z25" s="535"/>
      <c r="AA25" s="535"/>
      <c r="AB25" s="535"/>
      <c r="AC25" s="535"/>
      <c r="AD25" s="535"/>
      <c r="AE25" s="535"/>
      <c r="AF25" s="535"/>
      <c r="AG25" s="535"/>
      <c r="AH25" s="535"/>
      <c r="AI25" s="535"/>
      <c r="AJ25" s="535"/>
      <c r="AK25" s="535"/>
      <c r="AL25" s="535"/>
      <c r="AM25" s="535"/>
      <c r="AN25" s="535"/>
      <c r="AO25" s="535"/>
      <c r="AP25" s="535"/>
      <c r="AQ25" s="535"/>
      <c r="AR25" s="535"/>
      <c r="AS25" s="535"/>
      <c r="AT25" s="535"/>
      <c r="AU25" s="535"/>
      <c r="AV25" s="535"/>
      <c r="AW25" s="535"/>
      <c r="AX25" s="535"/>
      <c r="AY25" s="536"/>
    </row>
    <row r="26" spans="1:62">
      <c r="A26" s="531" t="str">
        <f>'Planilha Orçamentária'!A21</f>
        <v>2.1.1.1</v>
      </c>
      <c r="B26" s="532"/>
      <c r="C26" s="520"/>
      <c r="D26" s="520"/>
      <c r="E26" s="535" t="str">
        <f>'Planilha Orçamentária'!D21</f>
        <v>LOCAÇÃO DE PAVIMENTAÇÃO. AF_10/2018</v>
      </c>
      <c r="F26" s="535"/>
      <c r="G26" s="535"/>
      <c r="H26" s="535"/>
      <c r="I26" s="535"/>
      <c r="J26" s="535"/>
      <c r="K26" s="535"/>
      <c r="L26" s="535"/>
      <c r="M26" s="535"/>
      <c r="N26" s="535"/>
      <c r="O26" s="535"/>
      <c r="P26" s="535"/>
      <c r="Q26" s="535"/>
      <c r="R26" s="535"/>
      <c r="S26" s="535"/>
      <c r="T26" s="535"/>
      <c r="U26" s="535"/>
      <c r="V26" s="535"/>
      <c r="W26" s="535"/>
      <c r="X26" s="535"/>
      <c r="Y26" s="535"/>
      <c r="Z26" s="535"/>
      <c r="AA26" s="535"/>
      <c r="AB26" s="535"/>
      <c r="AC26" s="535"/>
      <c r="AD26" s="535"/>
      <c r="AE26" s="535"/>
      <c r="AF26" s="535"/>
      <c r="AG26" s="535"/>
      <c r="AH26" s="535"/>
      <c r="AI26" s="535"/>
      <c r="AJ26" s="535"/>
      <c r="AK26" s="535"/>
      <c r="AL26" s="535"/>
      <c r="AM26" s="535"/>
      <c r="AN26" s="535"/>
      <c r="AO26" s="535"/>
      <c r="AP26" s="535"/>
      <c r="AQ26" s="535"/>
      <c r="AR26" s="535"/>
      <c r="AS26" s="535"/>
      <c r="AT26" s="535"/>
      <c r="AU26" s="535"/>
      <c r="AV26" s="535"/>
      <c r="AW26" s="535"/>
      <c r="AX26" s="535"/>
      <c r="AY26" s="536"/>
    </row>
    <row r="27" spans="1:62">
      <c r="A27" s="630" t="s">
        <v>2</v>
      </c>
      <c r="B27" s="630"/>
      <c r="C27" s="630"/>
      <c r="D27" s="630"/>
      <c r="E27" s="630" t="s">
        <v>1</v>
      </c>
      <c r="F27" s="630"/>
      <c r="G27" s="630"/>
      <c r="H27" s="630" t="s">
        <v>124</v>
      </c>
      <c r="I27" s="630"/>
      <c r="J27" s="630"/>
      <c r="K27" s="630"/>
      <c r="L27" s="631" t="s">
        <v>125</v>
      </c>
      <c r="M27" s="632"/>
      <c r="N27" s="633"/>
      <c r="O27" s="630" t="s">
        <v>126</v>
      </c>
      <c r="P27" s="630"/>
      <c r="Q27" s="630"/>
      <c r="R27" s="631" t="s">
        <v>127</v>
      </c>
      <c r="S27" s="632"/>
      <c r="T27" s="632"/>
      <c r="U27" s="632"/>
      <c r="V27" s="633"/>
      <c r="W27" s="630" t="s">
        <v>128</v>
      </c>
      <c r="X27" s="630"/>
      <c r="Y27" s="630"/>
      <c r="Z27" s="630"/>
      <c r="AA27" s="630" t="s">
        <v>129</v>
      </c>
      <c r="AB27" s="630"/>
      <c r="AC27" s="630"/>
      <c r="AD27" s="630"/>
      <c r="AE27" s="630" t="s">
        <v>130</v>
      </c>
      <c r="AF27" s="630"/>
      <c r="AG27" s="630"/>
      <c r="AH27" s="630"/>
      <c r="AI27" s="631" t="s">
        <v>131</v>
      </c>
      <c r="AJ27" s="632"/>
      <c r="AK27" s="632"/>
      <c r="AL27" s="632"/>
      <c r="AM27" s="632"/>
      <c r="AN27" s="632"/>
      <c r="AO27" s="632"/>
      <c r="AP27" s="632"/>
      <c r="AQ27" s="632"/>
      <c r="AR27" s="632"/>
      <c r="AS27" s="632"/>
      <c r="AT27" s="632"/>
      <c r="AU27" s="632"/>
      <c r="AV27" s="632"/>
      <c r="AW27" s="632"/>
      <c r="AX27" s="632"/>
      <c r="AY27" s="633"/>
    </row>
    <row r="28" spans="1:62">
      <c r="A28" s="155" t="s">
        <v>0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4"/>
    </row>
    <row r="29" spans="1:62">
      <c r="A29" s="622">
        <v>128.65</v>
      </c>
      <c r="B29" s="549"/>
      <c r="C29" s="549"/>
      <c r="D29" s="551"/>
      <c r="E29" s="580">
        <v>7</v>
      </c>
      <c r="F29" s="580"/>
      <c r="G29" s="580"/>
      <c r="H29" s="550"/>
      <c r="I29" s="549"/>
      <c r="J29" s="549"/>
      <c r="K29" s="551"/>
      <c r="L29" s="549"/>
      <c r="M29" s="549"/>
      <c r="N29" s="549"/>
      <c r="O29" s="550"/>
      <c r="P29" s="549"/>
      <c r="Q29" s="551"/>
      <c r="R29" s="549"/>
      <c r="S29" s="549"/>
      <c r="T29" s="549"/>
      <c r="U29" s="549"/>
      <c r="V29" s="549"/>
      <c r="W29" s="625">
        <f t="shared" ref="W29:W61" si="0">A29*E29</f>
        <v>900.55000000000007</v>
      </c>
      <c r="X29" s="647"/>
      <c r="Y29" s="647"/>
      <c r="Z29" s="627"/>
      <c r="AA29" s="647">
        <f t="shared" ref="AA29:AA61" si="1">W29*H29</f>
        <v>0</v>
      </c>
      <c r="AB29" s="647"/>
      <c r="AC29" s="647"/>
      <c r="AD29" s="647"/>
      <c r="AE29" s="625">
        <f t="shared" ref="AE29:AE61" si="2">AA29*O29</f>
        <v>0</v>
      </c>
      <c r="AF29" s="647"/>
      <c r="AG29" s="647"/>
      <c r="AH29" s="627"/>
      <c r="AI29" s="557" t="s">
        <v>3</v>
      </c>
      <c r="AJ29" s="557"/>
      <c r="AK29" s="557"/>
      <c r="AL29" s="557"/>
      <c r="AM29" s="557"/>
      <c r="AN29" s="557"/>
      <c r="AO29" s="557"/>
      <c r="AP29" s="557"/>
      <c r="AQ29" s="557"/>
      <c r="AR29" s="557"/>
      <c r="AS29" s="557"/>
      <c r="AT29" s="557"/>
      <c r="AU29" s="557"/>
      <c r="AV29" s="557"/>
      <c r="AW29" s="557"/>
      <c r="AX29" s="557"/>
      <c r="AY29" s="621"/>
    </row>
    <row r="30" spans="1:62">
      <c r="A30" s="622">
        <v>189.66</v>
      </c>
      <c r="B30" s="549"/>
      <c r="C30" s="549"/>
      <c r="D30" s="551"/>
      <c r="E30" s="580">
        <v>7</v>
      </c>
      <c r="F30" s="580"/>
      <c r="G30" s="580"/>
      <c r="H30" s="550"/>
      <c r="I30" s="549"/>
      <c r="J30" s="549"/>
      <c r="K30" s="551"/>
      <c r="L30" s="549"/>
      <c r="M30" s="549"/>
      <c r="N30" s="549"/>
      <c r="O30" s="550"/>
      <c r="P30" s="549"/>
      <c r="Q30" s="551"/>
      <c r="R30" s="549"/>
      <c r="S30" s="549"/>
      <c r="T30" s="549"/>
      <c r="U30" s="549"/>
      <c r="V30" s="549"/>
      <c r="W30" s="625">
        <f t="shared" si="0"/>
        <v>1327.62</v>
      </c>
      <c r="X30" s="647"/>
      <c r="Y30" s="647"/>
      <c r="Z30" s="627"/>
      <c r="AA30" s="647">
        <f t="shared" si="1"/>
        <v>0</v>
      </c>
      <c r="AB30" s="647"/>
      <c r="AC30" s="647"/>
      <c r="AD30" s="647"/>
      <c r="AE30" s="625">
        <f t="shared" si="2"/>
        <v>0</v>
      </c>
      <c r="AF30" s="647"/>
      <c r="AG30" s="647"/>
      <c r="AH30" s="627"/>
      <c r="AI30" s="557" t="s">
        <v>4</v>
      </c>
      <c r="AJ30" s="557"/>
      <c r="AK30" s="557"/>
      <c r="AL30" s="557"/>
      <c r="AM30" s="557"/>
      <c r="AN30" s="557"/>
      <c r="AO30" s="557"/>
      <c r="AP30" s="557"/>
      <c r="AQ30" s="557"/>
      <c r="AR30" s="557"/>
      <c r="AS30" s="557"/>
      <c r="AT30" s="557"/>
      <c r="AU30" s="557"/>
      <c r="AV30" s="557"/>
      <c r="AW30" s="557"/>
      <c r="AX30" s="557"/>
      <c r="AY30" s="621"/>
    </row>
    <row r="31" spans="1:62">
      <c r="A31" s="622">
        <v>140</v>
      </c>
      <c r="B31" s="549"/>
      <c r="C31" s="549"/>
      <c r="D31" s="551"/>
      <c r="E31" s="580">
        <v>7</v>
      </c>
      <c r="F31" s="580"/>
      <c r="G31" s="580"/>
      <c r="H31" s="550"/>
      <c r="I31" s="549"/>
      <c r="J31" s="549"/>
      <c r="K31" s="551"/>
      <c r="L31" s="549"/>
      <c r="M31" s="549"/>
      <c r="N31" s="549"/>
      <c r="O31" s="550"/>
      <c r="P31" s="549"/>
      <c r="Q31" s="551"/>
      <c r="R31" s="549"/>
      <c r="S31" s="549"/>
      <c r="T31" s="549"/>
      <c r="U31" s="549"/>
      <c r="V31" s="549"/>
      <c r="W31" s="625">
        <f t="shared" si="0"/>
        <v>980</v>
      </c>
      <c r="X31" s="647"/>
      <c r="Y31" s="647"/>
      <c r="Z31" s="627"/>
      <c r="AA31" s="647">
        <f t="shared" si="1"/>
        <v>0</v>
      </c>
      <c r="AB31" s="647"/>
      <c r="AC31" s="647"/>
      <c r="AD31" s="647"/>
      <c r="AE31" s="625">
        <f t="shared" si="2"/>
        <v>0</v>
      </c>
      <c r="AF31" s="647"/>
      <c r="AG31" s="647"/>
      <c r="AH31" s="627"/>
      <c r="AI31" s="557" t="s">
        <v>5</v>
      </c>
      <c r="AJ31" s="557"/>
      <c r="AK31" s="557"/>
      <c r="AL31" s="557"/>
      <c r="AM31" s="557"/>
      <c r="AN31" s="557"/>
      <c r="AO31" s="557"/>
      <c r="AP31" s="557"/>
      <c r="AQ31" s="557"/>
      <c r="AR31" s="557"/>
      <c r="AS31" s="557"/>
      <c r="AT31" s="557"/>
      <c r="AU31" s="557"/>
      <c r="AV31" s="557"/>
      <c r="AW31" s="557"/>
      <c r="AX31" s="557"/>
      <c r="AY31" s="621"/>
    </row>
    <row r="32" spans="1:62">
      <c r="A32" s="622">
        <v>125.95</v>
      </c>
      <c r="B32" s="549"/>
      <c r="C32" s="549"/>
      <c r="D32" s="551"/>
      <c r="E32" s="580">
        <v>7</v>
      </c>
      <c r="F32" s="580"/>
      <c r="G32" s="580"/>
      <c r="H32" s="550"/>
      <c r="I32" s="549"/>
      <c r="J32" s="549"/>
      <c r="K32" s="551"/>
      <c r="L32" s="549"/>
      <c r="M32" s="549"/>
      <c r="N32" s="549"/>
      <c r="O32" s="550"/>
      <c r="P32" s="549"/>
      <c r="Q32" s="551"/>
      <c r="R32" s="549"/>
      <c r="S32" s="549"/>
      <c r="T32" s="549"/>
      <c r="U32" s="549"/>
      <c r="V32" s="549"/>
      <c r="W32" s="625">
        <f t="shared" si="0"/>
        <v>881.65</v>
      </c>
      <c r="X32" s="647"/>
      <c r="Y32" s="647"/>
      <c r="Z32" s="627"/>
      <c r="AA32" s="647">
        <f t="shared" si="1"/>
        <v>0</v>
      </c>
      <c r="AB32" s="647"/>
      <c r="AC32" s="647"/>
      <c r="AD32" s="647"/>
      <c r="AE32" s="625">
        <f t="shared" si="2"/>
        <v>0</v>
      </c>
      <c r="AF32" s="647"/>
      <c r="AG32" s="647"/>
      <c r="AH32" s="627"/>
      <c r="AI32" s="557" t="s">
        <v>6</v>
      </c>
      <c r="AJ32" s="557"/>
      <c r="AK32" s="557"/>
      <c r="AL32" s="557"/>
      <c r="AM32" s="557"/>
      <c r="AN32" s="557"/>
      <c r="AO32" s="557"/>
      <c r="AP32" s="557"/>
      <c r="AQ32" s="557"/>
      <c r="AR32" s="557"/>
      <c r="AS32" s="557"/>
      <c r="AT32" s="557"/>
      <c r="AU32" s="557"/>
      <c r="AV32" s="557"/>
      <c r="AW32" s="557"/>
      <c r="AX32" s="557"/>
      <c r="AY32" s="621"/>
    </row>
    <row r="33" spans="1:51">
      <c r="A33" s="622">
        <v>175.5</v>
      </c>
      <c r="B33" s="549"/>
      <c r="C33" s="549"/>
      <c r="D33" s="551"/>
      <c r="E33" s="580">
        <v>7</v>
      </c>
      <c r="F33" s="580"/>
      <c r="G33" s="580"/>
      <c r="H33" s="550"/>
      <c r="I33" s="549"/>
      <c r="J33" s="549"/>
      <c r="K33" s="551"/>
      <c r="L33" s="549"/>
      <c r="M33" s="549"/>
      <c r="N33" s="549"/>
      <c r="O33" s="550"/>
      <c r="P33" s="549"/>
      <c r="Q33" s="551"/>
      <c r="R33" s="549"/>
      <c r="S33" s="549"/>
      <c r="T33" s="549"/>
      <c r="U33" s="549"/>
      <c r="V33" s="549"/>
      <c r="W33" s="625">
        <f t="shared" si="0"/>
        <v>1228.5</v>
      </c>
      <c r="X33" s="647"/>
      <c r="Y33" s="647"/>
      <c r="Z33" s="627"/>
      <c r="AA33" s="647">
        <f t="shared" si="1"/>
        <v>0</v>
      </c>
      <c r="AB33" s="647"/>
      <c r="AC33" s="647"/>
      <c r="AD33" s="647"/>
      <c r="AE33" s="625">
        <f t="shared" si="2"/>
        <v>0</v>
      </c>
      <c r="AF33" s="647"/>
      <c r="AG33" s="647"/>
      <c r="AH33" s="627"/>
      <c r="AI33" s="557" t="s">
        <v>7</v>
      </c>
      <c r="AJ33" s="557"/>
      <c r="AK33" s="557"/>
      <c r="AL33" s="557"/>
      <c r="AM33" s="557"/>
      <c r="AN33" s="557"/>
      <c r="AO33" s="557"/>
      <c r="AP33" s="557"/>
      <c r="AQ33" s="557"/>
      <c r="AR33" s="557"/>
      <c r="AS33" s="557"/>
      <c r="AT33" s="557"/>
      <c r="AU33" s="557"/>
      <c r="AV33" s="557"/>
      <c r="AW33" s="557"/>
      <c r="AX33" s="557"/>
      <c r="AY33" s="621"/>
    </row>
    <row r="34" spans="1:51">
      <c r="A34" s="622">
        <v>526.79999999999995</v>
      </c>
      <c r="B34" s="549"/>
      <c r="C34" s="549"/>
      <c r="D34" s="551"/>
      <c r="E34" s="580">
        <v>7</v>
      </c>
      <c r="F34" s="580"/>
      <c r="G34" s="580"/>
      <c r="H34" s="550"/>
      <c r="I34" s="549"/>
      <c r="J34" s="549"/>
      <c r="K34" s="551"/>
      <c r="L34" s="549"/>
      <c r="M34" s="549"/>
      <c r="N34" s="549"/>
      <c r="O34" s="550"/>
      <c r="P34" s="549"/>
      <c r="Q34" s="551"/>
      <c r="R34" s="549"/>
      <c r="S34" s="549"/>
      <c r="T34" s="549"/>
      <c r="U34" s="549"/>
      <c r="V34" s="549"/>
      <c r="W34" s="625">
        <f t="shared" si="0"/>
        <v>3687.5999999999995</v>
      </c>
      <c r="X34" s="647"/>
      <c r="Y34" s="647"/>
      <c r="Z34" s="627"/>
      <c r="AA34" s="647">
        <f t="shared" si="1"/>
        <v>0</v>
      </c>
      <c r="AB34" s="647"/>
      <c r="AC34" s="647"/>
      <c r="AD34" s="647"/>
      <c r="AE34" s="625">
        <f t="shared" si="2"/>
        <v>0</v>
      </c>
      <c r="AF34" s="647"/>
      <c r="AG34" s="647"/>
      <c r="AH34" s="627"/>
      <c r="AI34" s="557" t="s">
        <v>8</v>
      </c>
      <c r="AJ34" s="557"/>
      <c r="AK34" s="557"/>
      <c r="AL34" s="557"/>
      <c r="AM34" s="557"/>
      <c r="AN34" s="557"/>
      <c r="AO34" s="557"/>
      <c r="AP34" s="557"/>
      <c r="AQ34" s="557"/>
      <c r="AR34" s="557"/>
      <c r="AS34" s="557"/>
      <c r="AT34" s="557"/>
      <c r="AU34" s="557"/>
      <c r="AV34" s="557"/>
      <c r="AW34" s="557"/>
      <c r="AX34" s="557"/>
      <c r="AY34" s="621"/>
    </row>
    <row r="35" spans="1:51">
      <c r="A35" s="622">
        <v>192.75</v>
      </c>
      <c r="B35" s="549"/>
      <c r="C35" s="549"/>
      <c r="D35" s="551"/>
      <c r="E35" s="580">
        <v>7</v>
      </c>
      <c r="F35" s="580"/>
      <c r="G35" s="580"/>
      <c r="H35" s="550"/>
      <c r="I35" s="549"/>
      <c r="J35" s="549"/>
      <c r="K35" s="551"/>
      <c r="L35" s="549"/>
      <c r="M35" s="549"/>
      <c r="N35" s="549"/>
      <c r="O35" s="550"/>
      <c r="P35" s="549"/>
      <c r="Q35" s="551"/>
      <c r="R35" s="549"/>
      <c r="S35" s="549"/>
      <c r="T35" s="549"/>
      <c r="U35" s="549"/>
      <c r="V35" s="549"/>
      <c r="W35" s="625">
        <f t="shared" si="0"/>
        <v>1349.25</v>
      </c>
      <c r="X35" s="647"/>
      <c r="Y35" s="647"/>
      <c r="Z35" s="627"/>
      <c r="AA35" s="647">
        <f t="shared" si="1"/>
        <v>0</v>
      </c>
      <c r="AB35" s="647"/>
      <c r="AC35" s="647"/>
      <c r="AD35" s="647"/>
      <c r="AE35" s="625">
        <f t="shared" si="2"/>
        <v>0</v>
      </c>
      <c r="AF35" s="647"/>
      <c r="AG35" s="647"/>
      <c r="AH35" s="627"/>
      <c r="AI35" s="557" t="s">
        <v>9</v>
      </c>
      <c r="AJ35" s="557"/>
      <c r="AK35" s="557"/>
      <c r="AL35" s="557"/>
      <c r="AM35" s="557"/>
      <c r="AN35" s="557"/>
      <c r="AO35" s="557"/>
      <c r="AP35" s="557"/>
      <c r="AQ35" s="557"/>
      <c r="AR35" s="557"/>
      <c r="AS35" s="557"/>
      <c r="AT35" s="557"/>
      <c r="AU35" s="557"/>
      <c r="AV35" s="557"/>
      <c r="AW35" s="557"/>
      <c r="AX35" s="557"/>
      <c r="AY35" s="621"/>
    </row>
    <row r="36" spans="1:51">
      <c r="A36" s="622">
        <f>(19*20)+8.47</f>
        <v>388.47</v>
      </c>
      <c r="B36" s="549"/>
      <c r="C36" s="549"/>
      <c r="D36" s="551"/>
      <c r="E36" s="580">
        <v>7</v>
      </c>
      <c r="F36" s="580"/>
      <c r="G36" s="580"/>
      <c r="H36" s="550"/>
      <c r="I36" s="549"/>
      <c r="J36" s="549"/>
      <c r="K36" s="551"/>
      <c r="L36" s="549"/>
      <c r="M36" s="549"/>
      <c r="N36" s="549"/>
      <c r="O36" s="550"/>
      <c r="P36" s="549"/>
      <c r="Q36" s="551"/>
      <c r="R36" s="549"/>
      <c r="S36" s="549"/>
      <c r="T36" s="549"/>
      <c r="U36" s="549"/>
      <c r="V36" s="549"/>
      <c r="W36" s="625">
        <f t="shared" si="0"/>
        <v>2719.29</v>
      </c>
      <c r="X36" s="647"/>
      <c r="Y36" s="647"/>
      <c r="Z36" s="627"/>
      <c r="AA36" s="647">
        <f t="shared" si="1"/>
        <v>0</v>
      </c>
      <c r="AB36" s="647"/>
      <c r="AC36" s="647"/>
      <c r="AD36" s="647"/>
      <c r="AE36" s="625">
        <f t="shared" si="2"/>
        <v>0</v>
      </c>
      <c r="AF36" s="647"/>
      <c r="AG36" s="647"/>
      <c r="AH36" s="627"/>
      <c r="AI36" s="557" t="s">
        <v>10</v>
      </c>
      <c r="AJ36" s="557"/>
      <c r="AK36" s="557"/>
      <c r="AL36" s="557"/>
      <c r="AM36" s="557"/>
      <c r="AN36" s="557"/>
      <c r="AO36" s="557"/>
      <c r="AP36" s="557"/>
      <c r="AQ36" s="557"/>
      <c r="AR36" s="557"/>
      <c r="AS36" s="557"/>
      <c r="AT36" s="557"/>
      <c r="AU36" s="557"/>
      <c r="AV36" s="557"/>
      <c r="AW36" s="557"/>
      <c r="AX36" s="557"/>
      <c r="AY36" s="621"/>
    </row>
    <row r="37" spans="1:51">
      <c r="A37" s="622">
        <v>195.6</v>
      </c>
      <c r="B37" s="549"/>
      <c r="C37" s="549"/>
      <c r="D37" s="551"/>
      <c r="E37" s="580">
        <v>7</v>
      </c>
      <c r="F37" s="580"/>
      <c r="G37" s="580"/>
      <c r="H37" s="550"/>
      <c r="I37" s="549"/>
      <c r="J37" s="549"/>
      <c r="K37" s="551"/>
      <c r="L37" s="549"/>
      <c r="M37" s="549"/>
      <c r="N37" s="549"/>
      <c r="O37" s="550"/>
      <c r="P37" s="549"/>
      <c r="Q37" s="551"/>
      <c r="R37" s="549"/>
      <c r="S37" s="549"/>
      <c r="T37" s="549"/>
      <c r="U37" s="549"/>
      <c r="V37" s="549"/>
      <c r="W37" s="625">
        <f t="shared" si="0"/>
        <v>1369.2</v>
      </c>
      <c r="X37" s="647"/>
      <c r="Y37" s="647"/>
      <c r="Z37" s="627"/>
      <c r="AA37" s="647">
        <f t="shared" si="1"/>
        <v>0</v>
      </c>
      <c r="AB37" s="647"/>
      <c r="AC37" s="647"/>
      <c r="AD37" s="647"/>
      <c r="AE37" s="625">
        <f t="shared" si="2"/>
        <v>0</v>
      </c>
      <c r="AF37" s="647"/>
      <c r="AG37" s="647"/>
      <c r="AH37" s="627"/>
      <c r="AI37" s="557" t="s">
        <v>11</v>
      </c>
      <c r="AJ37" s="557"/>
      <c r="AK37" s="557"/>
      <c r="AL37" s="557"/>
      <c r="AM37" s="557"/>
      <c r="AN37" s="557"/>
      <c r="AO37" s="557"/>
      <c r="AP37" s="557"/>
      <c r="AQ37" s="557"/>
      <c r="AR37" s="557"/>
      <c r="AS37" s="557"/>
      <c r="AT37" s="557"/>
      <c r="AU37" s="557"/>
      <c r="AV37" s="557"/>
      <c r="AW37" s="557"/>
      <c r="AX37" s="557"/>
      <c r="AY37" s="621"/>
    </row>
    <row r="38" spans="1:51">
      <c r="A38" s="622">
        <v>332.3</v>
      </c>
      <c r="B38" s="549"/>
      <c r="C38" s="549"/>
      <c r="D38" s="551"/>
      <c r="E38" s="580">
        <v>7</v>
      </c>
      <c r="F38" s="580"/>
      <c r="G38" s="580"/>
      <c r="H38" s="550"/>
      <c r="I38" s="549"/>
      <c r="J38" s="549"/>
      <c r="K38" s="551"/>
      <c r="L38" s="549"/>
      <c r="M38" s="549"/>
      <c r="N38" s="549"/>
      <c r="O38" s="550"/>
      <c r="P38" s="549"/>
      <c r="Q38" s="551"/>
      <c r="R38" s="549"/>
      <c r="S38" s="549"/>
      <c r="T38" s="549"/>
      <c r="U38" s="549"/>
      <c r="V38" s="549"/>
      <c r="W38" s="625">
        <f t="shared" si="0"/>
        <v>2326.1</v>
      </c>
      <c r="X38" s="647"/>
      <c r="Y38" s="647"/>
      <c r="Z38" s="627"/>
      <c r="AA38" s="647">
        <f t="shared" si="1"/>
        <v>0</v>
      </c>
      <c r="AB38" s="647"/>
      <c r="AC38" s="647"/>
      <c r="AD38" s="647"/>
      <c r="AE38" s="625">
        <f t="shared" si="2"/>
        <v>0</v>
      </c>
      <c r="AF38" s="647"/>
      <c r="AG38" s="647"/>
      <c r="AH38" s="627"/>
      <c r="AI38" s="557" t="s">
        <v>12</v>
      </c>
      <c r="AJ38" s="557"/>
      <c r="AK38" s="557"/>
      <c r="AL38" s="557"/>
      <c r="AM38" s="557"/>
      <c r="AN38" s="557"/>
      <c r="AO38" s="557"/>
      <c r="AP38" s="557"/>
      <c r="AQ38" s="557"/>
      <c r="AR38" s="557"/>
      <c r="AS38" s="557"/>
      <c r="AT38" s="557"/>
      <c r="AU38" s="557"/>
      <c r="AV38" s="557"/>
      <c r="AW38" s="557"/>
      <c r="AX38" s="557"/>
      <c r="AY38" s="621"/>
    </row>
    <row r="39" spans="1:51">
      <c r="A39" s="622">
        <v>248</v>
      </c>
      <c r="B39" s="549"/>
      <c r="C39" s="549"/>
      <c r="D39" s="551"/>
      <c r="E39" s="580">
        <v>7</v>
      </c>
      <c r="F39" s="580"/>
      <c r="G39" s="580"/>
      <c r="H39" s="550"/>
      <c r="I39" s="549"/>
      <c r="J39" s="549"/>
      <c r="K39" s="551"/>
      <c r="L39" s="549"/>
      <c r="M39" s="549"/>
      <c r="N39" s="549"/>
      <c r="O39" s="550"/>
      <c r="P39" s="549"/>
      <c r="Q39" s="551"/>
      <c r="R39" s="549"/>
      <c r="S39" s="549"/>
      <c r="T39" s="549"/>
      <c r="U39" s="549"/>
      <c r="V39" s="549"/>
      <c r="W39" s="625">
        <f t="shared" ref="W39:W51" si="3">A39*E39</f>
        <v>1736</v>
      </c>
      <c r="X39" s="647"/>
      <c r="Y39" s="647"/>
      <c r="Z39" s="627"/>
      <c r="AA39" s="647">
        <f t="shared" ref="AA39:AA51" si="4">W39*H39</f>
        <v>0</v>
      </c>
      <c r="AB39" s="647"/>
      <c r="AC39" s="647"/>
      <c r="AD39" s="647"/>
      <c r="AE39" s="625">
        <f t="shared" ref="AE39:AE51" si="5">AA39*O39</f>
        <v>0</v>
      </c>
      <c r="AF39" s="647"/>
      <c r="AG39" s="647"/>
      <c r="AH39" s="627"/>
      <c r="AI39" s="557" t="s">
        <v>13</v>
      </c>
      <c r="AJ39" s="557"/>
      <c r="AK39" s="557"/>
      <c r="AL39" s="557"/>
      <c r="AM39" s="557"/>
      <c r="AN39" s="557"/>
      <c r="AO39" s="557"/>
      <c r="AP39" s="557"/>
      <c r="AQ39" s="557"/>
      <c r="AR39" s="557"/>
      <c r="AS39" s="557"/>
      <c r="AT39" s="557"/>
      <c r="AU39" s="557"/>
      <c r="AV39" s="557"/>
      <c r="AW39" s="557"/>
      <c r="AX39" s="557"/>
      <c r="AY39" s="621"/>
    </row>
    <row r="40" spans="1:51">
      <c r="A40" s="622">
        <v>104.6</v>
      </c>
      <c r="B40" s="549"/>
      <c r="C40" s="549"/>
      <c r="D40" s="551"/>
      <c r="E40" s="580">
        <v>7</v>
      </c>
      <c r="F40" s="580"/>
      <c r="G40" s="580"/>
      <c r="H40" s="550"/>
      <c r="I40" s="549"/>
      <c r="J40" s="549"/>
      <c r="K40" s="551"/>
      <c r="L40" s="549"/>
      <c r="M40" s="549"/>
      <c r="N40" s="549"/>
      <c r="O40" s="550"/>
      <c r="P40" s="549"/>
      <c r="Q40" s="551"/>
      <c r="R40" s="549"/>
      <c r="S40" s="549"/>
      <c r="T40" s="549"/>
      <c r="U40" s="549"/>
      <c r="V40" s="549"/>
      <c r="W40" s="625">
        <f t="shared" si="3"/>
        <v>732.19999999999993</v>
      </c>
      <c r="X40" s="647"/>
      <c r="Y40" s="647"/>
      <c r="Z40" s="627"/>
      <c r="AA40" s="647">
        <f t="shared" si="4"/>
        <v>0</v>
      </c>
      <c r="AB40" s="647"/>
      <c r="AC40" s="647"/>
      <c r="AD40" s="647"/>
      <c r="AE40" s="625">
        <f t="shared" si="5"/>
        <v>0</v>
      </c>
      <c r="AF40" s="647"/>
      <c r="AG40" s="647"/>
      <c r="AH40" s="627"/>
      <c r="AI40" s="557" t="s">
        <v>14</v>
      </c>
      <c r="AJ40" s="557"/>
      <c r="AK40" s="557"/>
      <c r="AL40" s="557"/>
      <c r="AM40" s="557"/>
      <c r="AN40" s="557"/>
      <c r="AO40" s="557"/>
      <c r="AP40" s="557"/>
      <c r="AQ40" s="557"/>
      <c r="AR40" s="557"/>
      <c r="AS40" s="557"/>
      <c r="AT40" s="557"/>
      <c r="AU40" s="557"/>
      <c r="AV40" s="557"/>
      <c r="AW40" s="557"/>
      <c r="AX40" s="557"/>
      <c r="AY40" s="621"/>
    </row>
    <row r="41" spans="1:51">
      <c r="A41" s="622">
        <v>111.85</v>
      </c>
      <c r="B41" s="549"/>
      <c r="C41" s="549"/>
      <c r="D41" s="551"/>
      <c r="E41" s="580">
        <v>7</v>
      </c>
      <c r="F41" s="580"/>
      <c r="G41" s="580"/>
      <c r="H41" s="550"/>
      <c r="I41" s="549"/>
      <c r="J41" s="549"/>
      <c r="K41" s="551"/>
      <c r="L41" s="549"/>
      <c r="M41" s="549"/>
      <c r="N41" s="549"/>
      <c r="O41" s="550"/>
      <c r="P41" s="549"/>
      <c r="Q41" s="551"/>
      <c r="R41" s="549"/>
      <c r="S41" s="549"/>
      <c r="T41" s="549"/>
      <c r="U41" s="549"/>
      <c r="V41" s="549"/>
      <c r="W41" s="625">
        <f t="shared" si="3"/>
        <v>782.94999999999993</v>
      </c>
      <c r="X41" s="647"/>
      <c r="Y41" s="647"/>
      <c r="Z41" s="627"/>
      <c r="AA41" s="647">
        <f t="shared" si="4"/>
        <v>0</v>
      </c>
      <c r="AB41" s="647"/>
      <c r="AC41" s="647"/>
      <c r="AD41" s="647"/>
      <c r="AE41" s="625">
        <f t="shared" si="5"/>
        <v>0</v>
      </c>
      <c r="AF41" s="647"/>
      <c r="AG41" s="647"/>
      <c r="AH41" s="627"/>
      <c r="AI41" s="557" t="s">
        <v>15</v>
      </c>
      <c r="AJ41" s="557"/>
      <c r="AK41" s="557"/>
      <c r="AL41" s="557"/>
      <c r="AM41" s="557"/>
      <c r="AN41" s="557"/>
      <c r="AO41" s="557"/>
      <c r="AP41" s="557"/>
      <c r="AQ41" s="557"/>
      <c r="AR41" s="557"/>
      <c r="AS41" s="557"/>
      <c r="AT41" s="557"/>
      <c r="AU41" s="557"/>
      <c r="AV41" s="557"/>
      <c r="AW41" s="557"/>
      <c r="AX41" s="557"/>
      <c r="AY41" s="621"/>
    </row>
    <row r="42" spans="1:51">
      <c r="A42" s="622">
        <v>353.1</v>
      </c>
      <c r="B42" s="549"/>
      <c r="C42" s="549"/>
      <c r="D42" s="551"/>
      <c r="E42" s="580">
        <v>7</v>
      </c>
      <c r="F42" s="580"/>
      <c r="G42" s="580"/>
      <c r="H42" s="550"/>
      <c r="I42" s="549"/>
      <c r="J42" s="549"/>
      <c r="K42" s="551"/>
      <c r="L42" s="549"/>
      <c r="M42" s="549"/>
      <c r="N42" s="549"/>
      <c r="O42" s="550"/>
      <c r="P42" s="549"/>
      <c r="Q42" s="551"/>
      <c r="R42" s="549"/>
      <c r="S42" s="549"/>
      <c r="T42" s="549"/>
      <c r="U42" s="549"/>
      <c r="V42" s="549"/>
      <c r="W42" s="625">
        <f t="shared" si="3"/>
        <v>2471.7000000000003</v>
      </c>
      <c r="X42" s="647"/>
      <c r="Y42" s="647"/>
      <c r="Z42" s="627"/>
      <c r="AA42" s="647">
        <f t="shared" si="4"/>
        <v>0</v>
      </c>
      <c r="AB42" s="647"/>
      <c r="AC42" s="647"/>
      <c r="AD42" s="647"/>
      <c r="AE42" s="625">
        <f t="shared" si="5"/>
        <v>0</v>
      </c>
      <c r="AF42" s="647"/>
      <c r="AG42" s="647"/>
      <c r="AH42" s="627"/>
      <c r="AI42" s="557" t="s">
        <v>16</v>
      </c>
      <c r="AJ42" s="557"/>
      <c r="AK42" s="557"/>
      <c r="AL42" s="557"/>
      <c r="AM42" s="557"/>
      <c r="AN42" s="557"/>
      <c r="AO42" s="557"/>
      <c r="AP42" s="557"/>
      <c r="AQ42" s="557"/>
      <c r="AR42" s="557"/>
      <c r="AS42" s="557"/>
      <c r="AT42" s="557"/>
      <c r="AU42" s="557"/>
      <c r="AV42" s="557"/>
      <c r="AW42" s="557"/>
      <c r="AX42" s="557"/>
      <c r="AY42" s="621"/>
    </row>
    <row r="43" spans="1:51">
      <c r="A43" s="622">
        <v>431.4</v>
      </c>
      <c r="B43" s="549"/>
      <c r="C43" s="549"/>
      <c r="D43" s="551"/>
      <c r="E43" s="580">
        <v>7</v>
      </c>
      <c r="F43" s="580"/>
      <c r="G43" s="580"/>
      <c r="H43" s="550"/>
      <c r="I43" s="549"/>
      <c r="J43" s="549"/>
      <c r="K43" s="551"/>
      <c r="L43" s="549"/>
      <c r="M43" s="549"/>
      <c r="N43" s="549"/>
      <c r="O43" s="550"/>
      <c r="P43" s="549"/>
      <c r="Q43" s="551"/>
      <c r="R43" s="549"/>
      <c r="S43" s="549"/>
      <c r="T43" s="549"/>
      <c r="U43" s="549"/>
      <c r="V43" s="549"/>
      <c r="W43" s="625">
        <f t="shared" si="3"/>
        <v>3019.7999999999997</v>
      </c>
      <c r="X43" s="647"/>
      <c r="Y43" s="647"/>
      <c r="Z43" s="627"/>
      <c r="AA43" s="647">
        <f t="shared" si="4"/>
        <v>0</v>
      </c>
      <c r="AB43" s="647"/>
      <c r="AC43" s="647"/>
      <c r="AD43" s="647"/>
      <c r="AE43" s="625">
        <f t="shared" si="5"/>
        <v>0</v>
      </c>
      <c r="AF43" s="647"/>
      <c r="AG43" s="647"/>
      <c r="AH43" s="627"/>
      <c r="AI43" s="557" t="s">
        <v>17</v>
      </c>
      <c r="AJ43" s="557"/>
      <c r="AK43" s="557"/>
      <c r="AL43" s="557"/>
      <c r="AM43" s="557"/>
      <c r="AN43" s="557"/>
      <c r="AO43" s="557"/>
      <c r="AP43" s="557"/>
      <c r="AQ43" s="557"/>
      <c r="AR43" s="557"/>
      <c r="AS43" s="557"/>
      <c r="AT43" s="557"/>
      <c r="AU43" s="557"/>
      <c r="AV43" s="557"/>
      <c r="AW43" s="557"/>
      <c r="AX43" s="557"/>
      <c r="AY43" s="621"/>
    </row>
    <row r="44" spans="1:51">
      <c r="A44" s="622">
        <v>99.45</v>
      </c>
      <c r="B44" s="549"/>
      <c r="C44" s="549"/>
      <c r="D44" s="551"/>
      <c r="E44" s="580">
        <v>7</v>
      </c>
      <c r="F44" s="580"/>
      <c r="G44" s="580"/>
      <c r="H44" s="550"/>
      <c r="I44" s="549"/>
      <c r="J44" s="549"/>
      <c r="K44" s="551"/>
      <c r="L44" s="549"/>
      <c r="M44" s="549"/>
      <c r="N44" s="549"/>
      <c r="O44" s="550"/>
      <c r="P44" s="549"/>
      <c r="Q44" s="551"/>
      <c r="R44" s="549"/>
      <c r="S44" s="549"/>
      <c r="T44" s="549"/>
      <c r="U44" s="549"/>
      <c r="V44" s="549"/>
      <c r="W44" s="625">
        <f t="shared" si="3"/>
        <v>696.15</v>
      </c>
      <c r="X44" s="647"/>
      <c r="Y44" s="647"/>
      <c r="Z44" s="627"/>
      <c r="AA44" s="647">
        <f t="shared" si="4"/>
        <v>0</v>
      </c>
      <c r="AB44" s="647"/>
      <c r="AC44" s="647"/>
      <c r="AD44" s="647"/>
      <c r="AE44" s="625">
        <f t="shared" si="5"/>
        <v>0</v>
      </c>
      <c r="AF44" s="647"/>
      <c r="AG44" s="647"/>
      <c r="AH44" s="627"/>
      <c r="AI44" s="557" t="s">
        <v>18</v>
      </c>
      <c r="AJ44" s="557"/>
      <c r="AK44" s="557"/>
      <c r="AL44" s="557"/>
      <c r="AM44" s="557"/>
      <c r="AN44" s="557"/>
      <c r="AO44" s="557"/>
      <c r="AP44" s="557"/>
      <c r="AQ44" s="557"/>
      <c r="AR44" s="557"/>
      <c r="AS44" s="557"/>
      <c r="AT44" s="557"/>
      <c r="AU44" s="557"/>
      <c r="AV44" s="557"/>
      <c r="AW44" s="557"/>
      <c r="AX44" s="557"/>
      <c r="AY44" s="621"/>
    </row>
    <row r="45" spans="1:51">
      <c r="A45" s="622">
        <v>295</v>
      </c>
      <c r="B45" s="549"/>
      <c r="C45" s="549"/>
      <c r="D45" s="551"/>
      <c r="E45" s="580">
        <v>7</v>
      </c>
      <c r="F45" s="580"/>
      <c r="G45" s="580"/>
      <c r="H45" s="550"/>
      <c r="I45" s="549"/>
      <c r="J45" s="549"/>
      <c r="K45" s="551"/>
      <c r="L45" s="549"/>
      <c r="M45" s="549"/>
      <c r="N45" s="549"/>
      <c r="O45" s="550"/>
      <c r="P45" s="549"/>
      <c r="Q45" s="551"/>
      <c r="R45" s="549"/>
      <c r="S45" s="549"/>
      <c r="T45" s="549"/>
      <c r="U45" s="549"/>
      <c r="V45" s="549"/>
      <c r="W45" s="625">
        <f t="shared" si="3"/>
        <v>2065</v>
      </c>
      <c r="X45" s="647"/>
      <c r="Y45" s="647"/>
      <c r="Z45" s="627"/>
      <c r="AA45" s="647">
        <f t="shared" si="4"/>
        <v>0</v>
      </c>
      <c r="AB45" s="647"/>
      <c r="AC45" s="647"/>
      <c r="AD45" s="647"/>
      <c r="AE45" s="625">
        <f t="shared" si="5"/>
        <v>0</v>
      </c>
      <c r="AF45" s="647"/>
      <c r="AG45" s="647"/>
      <c r="AH45" s="627"/>
      <c r="AI45" s="557" t="s">
        <v>19</v>
      </c>
      <c r="AJ45" s="557"/>
      <c r="AK45" s="557"/>
      <c r="AL45" s="557"/>
      <c r="AM45" s="557"/>
      <c r="AN45" s="557"/>
      <c r="AO45" s="557"/>
      <c r="AP45" s="557"/>
      <c r="AQ45" s="557"/>
      <c r="AR45" s="557"/>
      <c r="AS45" s="557"/>
      <c r="AT45" s="557"/>
      <c r="AU45" s="557"/>
      <c r="AV45" s="557"/>
      <c r="AW45" s="557"/>
      <c r="AX45" s="557"/>
      <c r="AY45" s="621"/>
    </row>
    <row r="46" spans="1:51">
      <c r="A46" s="622">
        <v>272</v>
      </c>
      <c r="B46" s="549"/>
      <c r="C46" s="549"/>
      <c r="D46" s="551"/>
      <c r="E46" s="580">
        <v>7</v>
      </c>
      <c r="F46" s="580"/>
      <c r="G46" s="580"/>
      <c r="H46" s="550"/>
      <c r="I46" s="549"/>
      <c r="J46" s="549"/>
      <c r="K46" s="551"/>
      <c r="L46" s="549"/>
      <c r="M46" s="549"/>
      <c r="N46" s="549"/>
      <c r="O46" s="550"/>
      <c r="P46" s="549"/>
      <c r="Q46" s="551"/>
      <c r="R46" s="549"/>
      <c r="S46" s="549"/>
      <c r="T46" s="549"/>
      <c r="U46" s="549"/>
      <c r="V46" s="549"/>
      <c r="W46" s="625">
        <f t="shared" si="3"/>
        <v>1904</v>
      </c>
      <c r="X46" s="647"/>
      <c r="Y46" s="647"/>
      <c r="Z46" s="627"/>
      <c r="AA46" s="647">
        <f t="shared" si="4"/>
        <v>0</v>
      </c>
      <c r="AB46" s="647"/>
      <c r="AC46" s="647"/>
      <c r="AD46" s="647"/>
      <c r="AE46" s="625">
        <f t="shared" si="5"/>
        <v>0</v>
      </c>
      <c r="AF46" s="647"/>
      <c r="AG46" s="647"/>
      <c r="AH46" s="627"/>
      <c r="AI46" s="557" t="s">
        <v>20</v>
      </c>
      <c r="AJ46" s="557"/>
      <c r="AK46" s="557"/>
      <c r="AL46" s="557"/>
      <c r="AM46" s="557"/>
      <c r="AN46" s="557"/>
      <c r="AO46" s="557"/>
      <c r="AP46" s="557"/>
      <c r="AQ46" s="557"/>
      <c r="AR46" s="557"/>
      <c r="AS46" s="557"/>
      <c r="AT46" s="557"/>
      <c r="AU46" s="557"/>
      <c r="AV46" s="557"/>
      <c r="AW46" s="557"/>
      <c r="AX46" s="557"/>
      <c r="AY46" s="621"/>
    </row>
    <row r="47" spans="1:51">
      <c r="A47" s="622">
        <v>183</v>
      </c>
      <c r="B47" s="549"/>
      <c r="C47" s="549"/>
      <c r="D47" s="551"/>
      <c r="E47" s="580">
        <v>7</v>
      </c>
      <c r="F47" s="580"/>
      <c r="G47" s="580"/>
      <c r="H47" s="550"/>
      <c r="I47" s="549"/>
      <c r="J47" s="549"/>
      <c r="K47" s="551"/>
      <c r="L47" s="549"/>
      <c r="M47" s="549"/>
      <c r="N47" s="549"/>
      <c r="O47" s="550"/>
      <c r="P47" s="549"/>
      <c r="Q47" s="551"/>
      <c r="R47" s="549"/>
      <c r="S47" s="549"/>
      <c r="T47" s="549"/>
      <c r="U47" s="549"/>
      <c r="V47" s="549"/>
      <c r="W47" s="625">
        <f t="shared" si="3"/>
        <v>1281</v>
      </c>
      <c r="X47" s="647"/>
      <c r="Y47" s="647"/>
      <c r="Z47" s="627"/>
      <c r="AA47" s="647">
        <f t="shared" si="4"/>
        <v>0</v>
      </c>
      <c r="AB47" s="647"/>
      <c r="AC47" s="647"/>
      <c r="AD47" s="647"/>
      <c r="AE47" s="625">
        <f t="shared" si="5"/>
        <v>0</v>
      </c>
      <c r="AF47" s="647"/>
      <c r="AG47" s="647"/>
      <c r="AH47" s="627"/>
      <c r="AI47" s="557" t="s">
        <v>21</v>
      </c>
      <c r="AJ47" s="557"/>
      <c r="AK47" s="557"/>
      <c r="AL47" s="557"/>
      <c r="AM47" s="557"/>
      <c r="AN47" s="557"/>
      <c r="AO47" s="557"/>
      <c r="AP47" s="557"/>
      <c r="AQ47" s="557"/>
      <c r="AR47" s="557"/>
      <c r="AS47" s="557"/>
      <c r="AT47" s="557"/>
      <c r="AU47" s="557"/>
      <c r="AV47" s="557"/>
      <c r="AW47" s="557"/>
      <c r="AX47" s="557"/>
      <c r="AY47" s="621"/>
    </row>
    <row r="48" spans="1:51">
      <c r="A48" s="622">
        <v>113</v>
      </c>
      <c r="B48" s="549"/>
      <c r="C48" s="549"/>
      <c r="D48" s="551"/>
      <c r="E48" s="580">
        <v>7</v>
      </c>
      <c r="F48" s="580"/>
      <c r="G48" s="580"/>
      <c r="H48" s="550"/>
      <c r="I48" s="549"/>
      <c r="J48" s="549"/>
      <c r="K48" s="551"/>
      <c r="L48" s="549"/>
      <c r="M48" s="549"/>
      <c r="N48" s="549"/>
      <c r="O48" s="550"/>
      <c r="P48" s="549"/>
      <c r="Q48" s="551"/>
      <c r="R48" s="549"/>
      <c r="S48" s="549"/>
      <c r="T48" s="549"/>
      <c r="U48" s="549"/>
      <c r="V48" s="549"/>
      <c r="W48" s="625">
        <f t="shared" si="3"/>
        <v>791</v>
      </c>
      <c r="X48" s="647"/>
      <c r="Y48" s="647"/>
      <c r="Z48" s="627"/>
      <c r="AA48" s="647">
        <f t="shared" si="4"/>
        <v>0</v>
      </c>
      <c r="AB48" s="647"/>
      <c r="AC48" s="647"/>
      <c r="AD48" s="647"/>
      <c r="AE48" s="625">
        <f t="shared" si="5"/>
        <v>0</v>
      </c>
      <c r="AF48" s="647"/>
      <c r="AG48" s="647"/>
      <c r="AH48" s="627"/>
      <c r="AI48" s="557" t="s">
        <v>22</v>
      </c>
      <c r="AJ48" s="557"/>
      <c r="AK48" s="557"/>
      <c r="AL48" s="557"/>
      <c r="AM48" s="557"/>
      <c r="AN48" s="557"/>
      <c r="AO48" s="557"/>
      <c r="AP48" s="557"/>
      <c r="AQ48" s="557"/>
      <c r="AR48" s="557"/>
      <c r="AS48" s="557"/>
      <c r="AT48" s="557"/>
      <c r="AU48" s="557"/>
      <c r="AV48" s="557"/>
      <c r="AW48" s="557"/>
      <c r="AX48" s="557"/>
      <c r="AY48" s="621"/>
    </row>
    <row r="49" spans="1:51">
      <c r="A49" s="622">
        <v>100.6</v>
      </c>
      <c r="B49" s="549"/>
      <c r="C49" s="549"/>
      <c r="D49" s="551"/>
      <c r="E49" s="580">
        <v>7</v>
      </c>
      <c r="F49" s="580"/>
      <c r="G49" s="580"/>
      <c r="H49" s="550"/>
      <c r="I49" s="549"/>
      <c r="J49" s="549"/>
      <c r="K49" s="551"/>
      <c r="L49" s="549"/>
      <c r="M49" s="549"/>
      <c r="N49" s="549"/>
      <c r="O49" s="550"/>
      <c r="P49" s="549"/>
      <c r="Q49" s="551"/>
      <c r="R49" s="549"/>
      <c r="S49" s="549"/>
      <c r="T49" s="549"/>
      <c r="U49" s="549"/>
      <c r="V49" s="549"/>
      <c r="W49" s="625">
        <f t="shared" si="3"/>
        <v>704.19999999999993</v>
      </c>
      <c r="X49" s="647"/>
      <c r="Y49" s="647"/>
      <c r="Z49" s="627"/>
      <c r="AA49" s="647">
        <f t="shared" si="4"/>
        <v>0</v>
      </c>
      <c r="AB49" s="647"/>
      <c r="AC49" s="647"/>
      <c r="AD49" s="647"/>
      <c r="AE49" s="625">
        <f t="shared" si="5"/>
        <v>0</v>
      </c>
      <c r="AF49" s="647"/>
      <c r="AG49" s="647"/>
      <c r="AH49" s="627"/>
      <c r="AI49" s="557" t="s">
        <v>23</v>
      </c>
      <c r="AJ49" s="557"/>
      <c r="AK49" s="557"/>
      <c r="AL49" s="557"/>
      <c r="AM49" s="557"/>
      <c r="AN49" s="557"/>
      <c r="AO49" s="557"/>
      <c r="AP49" s="557"/>
      <c r="AQ49" s="557"/>
      <c r="AR49" s="557"/>
      <c r="AS49" s="557"/>
      <c r="AT49" s="557"/>
      <c r="AU49" s="557"/>
      <c r="AV49" s="557"/>
      <c r="AW49" s="557"/>
      <c r="AX49" s="557"/>
      <c r="AY49" s="621"/>
    </row>
    <row r="50" spans="1:51">
      <c r="A50" s="622">
        <v>154.6</v>
      </c>
      <c r="B50" s="549"/>
      <c r="C50" s="549"/>
      <c r="D50" s="551"/>
      <c r="E50" s="580">
        <v>7</v>
      </c>
      <c r="F50" s="580"/>
      <c r="G50" s="580"/>
      <c r="H50" s="550"/>
      <c r="I50" s="549"/>
      <c r="J50" s="549"/>
      <c r="K50" s="551"/>
      <c r="L50" s="549"/>
      <c r="M50" s="549"/>
      <c r="N50" s="549"/>
      <c r="O50" s="550"/>
      <c r="P50" s="549"/>
      <c r="Q50" s="551"/>
      <c r="R50" s="549"/>
      <c r="S50" s="549"/>
      <c r="T50" s="549"/>
      <c r="U50" s="549"/>
      <c r="V50" s="549"/>
      <c r="W50" s="625">
        <f t="shared" si="3"/>
        <v>1082.2</v>
      </c>
      <c r="X50" s="647"/>
      <c r="Y50" s="647"/>
      <c r="Z50" s="627"/>
      <c r="AA50" s="647">
        <f t="shared" si="4"/>
        <v>0</v>
      </c>
      <c r="AB50" s="647"/>
      <c r="AC50" s="647"/>
      <c r="AD50" s="647"/>
      <c r="AE50" s="625">
        <f t="shared" si="5"/>
        <v>0</v>
      </c>
      <c r="AF50" s="647"/>
      <c r="AG50" s="647"/>
      <c r="AH50" s="627"/>
      <c r="AI50" s="557" t="s">
        <v>24</v>
      </c>
      <c r="AJ50" s="557"/>
      <c r="AK50" s="557"/>
      <c r="AL50" s="557"/>
      <c r="AM50" s="557"/>
      <c r="AN50" s="557"/>
      <c r="AO50" s="557"/>
      <c r="AP50" s="557"/>
      <c r="AQ50" s="557"/>
      <c r="AR50" s="557"/>
      <c r="AS50" s="557"/>
      <c r="AT50" s="557"/>
      <c r="AU50" s="557"/>
      <c r="AV50" s="557"/>
      <c r="AW50" s="557"/>
      <c r="AX50" s="557"/>
      <c r="AY50" s="621"/>
    </row>
    <row r="51" spans="1:51">
      <c r="A51" s="622">
        <v>57.1</v>
      </c>
      <c r="B51" s="549"/>
      <c r="C51" s="549"/>
      <c r="D51" s="551"/>
      <c r="E51" s="580">
        <v>7</v>
      </c>
      <c r="F51" s="580"/>
      <c r="G51" s="580"/>
      <c r="H51" s="550"/>
      <c r="I51" s="549"/>
      <c r="J51" s="549"/>
      <c r="K51" s="551"/>
      <c r="L51" s="549"/>
      <c r="M51" s="549"/>
      <c r="N51" s="549"/>
      <c r="O51" s="550"/>
      <c r="P51" s="549"/>
      <c r="Q51" s="551"/>
      <c r="R51" s="549"/>
      <c r="S51" s="549"/>
      <c r="T51" s="549"/>
      <c r="U51" s="549"/>
      <c r="V51" s="549"/>
      <c r="W51" s="625">
        <f t="shared" si="3"/>
        <v>399.7</v>
      </c>
      <c r="X51" s="647"/>
      <c r="Y51" s="647"/>
      <c r="Z51" s="627"/>
      <c r="AA51" s="647">
        <f t="shared" si="4"/>
        <v>0</v>
      </c>
      <c r="AB51" s="647"/>
      <c r="AC51" s="647"/>
      <c r="AD51" s="647"/>
      <c r="AE51" s="625">
        <f t="shared" si="5"/>
        <v>0</v>
      </c>
      <c r="AF51" s="647"/>
      <c r="AG51" s="647"/>
      <c r="AH51" s="627"/>
      <c r="AI51" s="557" t="s">
        <v>25</v>
      </c>
      <c r="AJ51" s="557"/>
      <c r="AK51" s="557"/>
      <c r="AL51" s="557"/>
      <c r="AM51" s="557"/>
      <c r="AN51" s="557"/>
      <c r="AO51" s="557"/>
      <c r="AP51" s="557"/>
      <c r="AQ51" s="557"/>
      <c r="AR51" s="557"/>
      <c r="AS51" s="557"/>
      <c r="AT51" s="557"/>
      <c r="AU51" s="557"/>
      <c r="AV51" s="557"/>
      <c r="AW51" s="557"/>
      <c r="AX51" s="557"/>
      <c r="AY51" s="621"/>
    </row>
    <row r="52" spans="1:51">
      <c r="A52" s="622">
        <v>58.5</v>
      </c>
      <c r="B52" s="549"/>
      <c r="C52" s="549"/>
      <c r="D52" s="551"/>
      <c r="E52" s="580">
        <v>7</v>
      </c>
      <c r="F52" s="580"/>
      <c r="G52" s="580"/>
      <c r="H52" s="550"/>
      <c r="I52" s="549"/>
      <c r="J52" s="549"/>
      <c r="K52" s="551"/>
      <c r="L52" s="549"/>
      <c r="M52" s="549"/>
      <c r="N52" s="549"/>
      <c r="O52" s="550"/>
      <c r="P52" s="549"/>
      <c r="Q52" s="551"/>
      <c r="R52" s="549"/>
      <c r="S52" s="549"/>
      <c r="T52" s="549"/>
      <c r="U52" s="549"/>
      <c r="V52" s="549"/>
      <c r="W52" s="625">
        <f t="shared" si="0"/>
        <v>409.5</v>
      </c>
      <c r="X52" s="647"/>
      <c r="Y52" s="647"/>
      <c r="Z52" s="627"/>
      <c r="AA52" s="647">
        <f t="shared" si="1"/>
        <v>0</v>
      </c>
      <c r="AB52" s="647"/>
      <c r="AC52" s="647"/>
      <c r="AD52" s="647"/>
      <c r="AE52" s="625">
        <f t="shared" si="2"/>
        <v>0</v>
      </c>
      <c r="AF52" s="647"/>
      <c r="AG52" s="647"/>
      <c r="AH52" s="627"/>
      <c r="AI52" s="557" t="s">
        <v>26</v>
      </c>
      <c r="AJ52" s="557"/>
      <c r="AK52" s="557"/>
      <c r="AL52" s="557"/>
      <c r="AM52" s="557"/>
      <c r="AN52" s="557"/>
      <c r="AO52" s="557"/>
      <c r="AP52" s="557"/>
      <c r="AQ52" s="557"/>
      <c r="AR52" s="557"/>
      <c r="AS52" s="557"/>
      <c r="AT52" s="557"/>
      <c r="AU52" s="557"/>
      <c r="AV52" s="557"/>
      <c r="AW52" s="557"/>
      <c r="AX52" s="557"/>
      <c r="AY52" s="621"/>
    </row>
    <row r="53" spans="1:51">
      <c r="A53" s="622">
        <v>38</v>
      </c>
      <c r="B53" s="549"/>
      <c r="C53" s="549"/>
      <c r="D53" s="551"/>
      <c r="E53" s="580">
        <v>7</v>
      </c>
      <c r="F53" s="580"/>
      <c r="G53" s="580"/>
      <c r="H53" s="550"/>
      <c r="I53" s="549"/>
      <c r="J53" s="549"/>
      <c r="K53" s="551"/>
      <c r="L53" s="549"/>
      <c r="M53" s="549"/>
      <c r="N53" s="549"/>
      <c r="O53" s="550"/>
      <c r="P53" s="549"/>
      <c r="Q53" s="551"/>
      <c r="R53" s="549"/>
      <c r="S53" s="549"/>
      <c r="T53" s="549"/>
      <c r="U53" s="549"/>
      <c r="V53" s="549"/>
      <c r="W53" s="625">
        <f t="shared" si="0"/>
        <v>266</v>
      </c>
      <c r="X53" s="647"/>
      <c r="Y53" s="647"/>
      <c r="Z53" s="627"/>
      <c r="AA53" s="647">
        <f t="shared" si="1"/>
        <v>0</v>
      </c>
      <c r="AB53" s="647"/>
      <c r="AC53" s="647"/>
      <c r="AD53" s="647"/>
      <c r="AE53" s="625">
        <f t="shared" si="2"/>
        <v>0</v>
      </c>
      <c r="AF53" s="647"/>
      <c r="AG53" s="647"/>
      <c r="AH53" s="627"/>
      <c r="AI53" s="557" t="s">
        <v>27</v>
      </c>
      <c r="AJ53" s="557"/>
      <c r="AK53" s="557"/>
      <c r="AL53" s="557"/>
      <c r="AM53" s="557"/>
      <c r="AN53" s="557"/>
      <c r="AO53" s="557"/>
      <c r="AP53" s="557"/>
      <c r="AQ53" s="557"/>
      <c r="AR53" s="557"/>
      <c r="AS53" s="557"/>
      <c r="AT53" s="557"/>
      <c r="AU53" s="557"/>
      <c r="AV53" s="557"/>
      <c r="AW53" s="557"/>
      <c r="AX53" s="557"/>
      <c r="AY53" s="621"/>
    </row>
    <row r="54" spans="1:51">
      <c r="A54" s="155" t="s">
        <v>28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4"/>
    </row>
    <row r="55" spans="1:51">
      <c r="A55" s="622">
        <v>296.44</v>
      </c>
      <c r="B55" s="549"/>
      <c r="C55" s="549"/>
      <c r="D55" s="551"/>
      <c r="E55" s="580">
        <v>4</v>
      </c>
      <c r="F55" s="580"/>
      <c r="G55" s="580"/>
      <c r="H55" s="550"/>
      <c r="I55" s="549"/>
      <c r="J55" s="549"/>
      <c r="K55" s="551"/>
      <c r="L55" s="549"/>
      <c r="M55" s="549"/>
      <c r="N55" s="549"/>
      <c r="O55" s="550"/>
      <c r="P55" s="549"/>
      <c r="Q55" s="551"/>
      <c r="R55" s="549"/>
      <c r="S55" s="549"/>
      <c r="T55" s="549"/>
      <c r="U55" s="549"/>
      <c r="V55" s="549"/>
      <c r="W55" s="625">
        <f t="shared" si="0"/>
        <v>1185.76</v>
      </c>
      <c r="X55" s="647"/>
      <c r="Y55" s="647"/>
      <c r="Z55" s="627"/>
      <c r="AA55" s="647">
        <f t="shared" si="1"/>
        <v>0</v>
      </c>
      <c r="AB55" s="647"/>
      <c r="AC55" s="647"/>
      <c r="AD55" s="647"/>
      <c r="AE55" s="625">
        <f t="shared" si="2"/>
        <v>0</v>
      </c>
      <c r="AF55" s="647"/>
      <c r="AG55" s="647"/>
      <c r="AH55" s="627"/>
      <c r="AI55" s="557" t="s">
        <v>29</v>
      </c>
      <c r="AJ55" s="557"/>
      <c r="AK55" s="557"/>
      <c r="AL55" s="557"/>
      <c r="AM55" s="557"/>
      <c r="AN55" s="557"/>
      <c r="AO55" s="557"/>
      <c r="AP55" s="557"/>
      <c r="AQ55" s="557"/>
      <c r="AR55" s="557"/>
      <c r="AS55" s="557"/>
      <c r="AT55" s="557"/>
      <c r="AU55" s="557"/>
      <c r="AV55" s="557"/>
      <c r="AW55" s="557"/>
      <c r="AX55" s="557"/>
      <c r="AY55" s="621"/>
    </row>
    <row r="56" spans="1:51">
      <c r="A56" s="155" t="s">
        <v>30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4"/>
    </row>
    <row r="57" spans="1:51">
      <c r="A57" s="622">
        <v>91</v>
      </c>
      <c r="B57" s="549"/>
      <c r="C57" s="549"/>
      <c r="D57" s="551"/>
      <c r="E57" s="580">
        <v>6</v>
      </c>
      <c r="F57" s="580"/>
      <c r="G57" s="580"/>
      <c r="H57" s="550"/>
      <c r="I57" s="549"/>
      <c r="J57" s="549"/>
      <c r="K57" s="551"/>
      <c r="L57" s="549"/>
      <c r="M57" s="549"/>
      <c r="N57" s="549"/>
      <c r="O57" s="550"/>
      <c r="P57" s="549"/>
      <c r="Q57" s="551"/>
      <c r="R57" s="549"/>
      <c r="S57" s="549"/>
      <c r="T57" s="549"/>
      <c r="U57" s="549"/>
      <c r="V57" s="549"/>
      <c r="W57" s="625">
        <f t="shared" si="0"/>
        <v>546</v>
      </c>
      <c r="X57" s="647"/>
      <c r="Y57" s="647"/>
      <c r="Z57" s="627"/>
      <c r="AA57" s="647">
        <f t="shared" si="1"/>
        <v>0</v>
      </c>
      <c r="AB57" s="647"/>
      <c r="AC57" s="647"/>
      <c r="AD57" s="647"/>
      <c r="AE57" s="625">
        <f t="shared" si="2"/>
        <v>0</v>
      </c>
      <c r="AF57" s="647"/>
      <c r="AG57" s="647"/>
      <c r="AH57" s="627"/>
      <c r="AI57" s="557" t="s">
        <v>31</v>
      </c>
      <c r="AJ57" s="557"/>
      <c r="AK57" s="557"/>
      <c r="AL57" s="557"/>
      <c r="AM57" s="557"/>
      <c r="AN57" s="557"/>
      <c r="AO57" s="557"/>
      <c r="AP57" s="557"/>
      <c r="AQ57" s="557"/>
      <c r="AR57" s="557"/>
      <c r="AS57" s="557"/>
      <c r="AT57" s="557"/>
      <c r="AU57" s="557"/>
      <c r="AV57" s="557"/>
      <c r="AW57" s="557"/>
      <c r="AX57" s="557"/>
      <c r="AY57" s="621"/>
    </row>
    <row r="58" spans="1:51">
      <c r="A58" s="622">
        <v>114.45</v>
      </c>
      <c r="B58" s="549"/>
      <c r="C58" s="549"/>
      <c r="D58" s="551"/>
      <c r="E58" s="580">
        <v>7</v>
      </c>
      <c r="F58" s="580"/>
      <c r="G58" s="580"/>
      <c r="H58" s="550"/>
      <c r="I58" s="549"/>
      <c r="J58" s="549"/>
      <c r="K58" s="551"/>
      <c r="L58" s="549"/>
      <c r="M58" s="549"/>
      <c r="N58" s="549"/>
      <c r="O58" s="550"/>
      <c r="P58" s="549"/>
      <c r="Q58" s="551"/>
      <c r="R58" s="549"/>
      <c r="S58" s="549"/>
      <c r="T58" s="549"/>
      <c r="U58" s="549"/>
      <c r="V58" s="549"/>
      <c r="W58" s="625">
        <f t="shared" si="0"/>
        <v>801.15</v>
      </c>
      <c r="X58" s="647"/>
      <c r="Y58" s="647"/>
      <c r="Z58" s="627"/>
      <c r="AA58" s="647">
        <f t="shared" si="1"/>
        <v>0</v>
      </c>
      <c r="AB58" s="647"/>
      <c r="AC58" s="647"/>
      <c r="AD58" s="647"/>
      <c r="AE58" s="625">
        <f t="shared" si="2"/>
        <v>0</v>
      </c>
      <c r="AF58" s="647"/>
      <c r="AG58" s="647"/>
      <c r="AH58" s="627"/>
      <c r="AI58" s="557" t="s">
        <v>32</v>
      </c>
      <c r="AJ58" s="557"/>
      <c r="AK58" s="557"/>
      <c r="AL58" s="557"/>
      <c r="AM58" s="557"/>
      <c r="AN58" s="557"/>
      <c r="AO58" s="557"/>
      <c r="AP58" s="557"/>
      <c r="AQ58" s="557"/>
      <c r="AR58" s="557"/>
      <c r="AS58" s="557"/>
      <c r="AT58" s="557"/>
      <c r="AU58" s="557"/>
      <c r="AV58" s="557"/>
      <c r="AW58" s="557"/>
      <c r="AX58" s="557"/>
      <c r="AY58" s="621"/>
    </row>
    <row r="59" spans="1:51">
      <c r="A59" s="622">
        <v>148.55000000000001</v>
      </c>
      <c r="B59" s="549"/>
      <c r="C59" s="549"/>
      <c r="D59" s="551"/>
      <c r="E59" s="580">
        <v>7</v>
      </c>
      <c r="F59" s="580"/>
      <c r="G59" s="580"/>
      <c r="H59" s="550"/>
      <c r="I59" s="549"/>
      <c r="J59" s="549"/>
      <c r="K59" s="551"/>
      <c r="L59" s="549"/>
      <c r="M59" s="549"/>
      <c r="N59" s="549"/>
      <c r="O59" s="550"/>
      <c r="P59" s="549"/>
      <c r="Q59" s="551"/>
      <c r="R59" s="549"/>
      <c r="S59" s="549"/>
      <c r="T59" s="549"/>
      <c r="U59" s="549"/>
      <c r="V59" s="549"/>
      <c r="W59" s="625">
        <f t="shared" si="0"/>
        <v>1039.8500000000001</v>
      </c>
      <c r="X59" s="647"/>
      <c r="Y59" s="647"/>
      <c r="Z59" s="627"/>
      <c r="AA59" s="647">
        <f t="shared" si="1"/>
        <v>0</v>
      </c>
      <c r="AB59" s="647"/>
      <c r="AC59" s="647"/>
      <c r="AD59" s="647"/>
      <c r="AE59" s="625">
        <f t="shared" si="2"/>
        <v>0</v>
      </c>
      <c r="AF59" s="647"/>
      <c r="AG59" s="647"/>
      <c r="AH59" s="627"/>
      <c r="AI59" s="557" t="s">
        <v>33</v>
      </c>
      <c r="AJ59" s="557"/>
      <c r="AK59" s="557"/>
      <c r="AL59" s="557"/>
      <c r="AM59" s="557"/>
      <c r="AN59" s="557"/>
      <c r="AO59" s="557"/>
      <c r="AP59" s="557"/>
      <c r="AQ59" s="557"/>
      <c r="AR59" s="557"/>
      <c r="AS59" s="557"/>
      <c r="AT59" s="557"/>
      <c r="AU59" s="557"/>
      <c r="AV59" s="557"/>
      <c r="AW59" s="557"/>
      <c r="AX59" s="557"/>
      <c r="AY59" s="621"/>
    </row>
    <row r="60" spans="1:51">
      <c r="A60" s="155" t="s">
        <v>34</v>
      </c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4"/>
    </row>
    <row r="61" spans="1:51">
      <c r="A61" s="622">
        <v>78</v>
      </c>
      <c r="B61" s="549"/>
      <c r="C61" s="549"/>
      <c r="D61" s="551"/>
      <c r="E61" s="580">
        <v>7</v>
      </c>
      <c r="F61" s="580"/>
      <c r="G61" s="580"/>
      <c r="H61" s="550"/>
      <c r="I61" s="549"/>
      <c r="J61" s="549"/>
      <c r="K61" s="551"/>
      <c r="L61" s="549"/>
      <c r="M61" s="549"/>
      <c r="N61" s="549"/>
      <c r="O61" s="550"/>
      <c r="P61" s="549"/>
      <c r="Q61" s="551"/>
      <c r="R61" s="549"/>
      <c r="S61" s="549"/>
      <c r="T61" s="549"/>
      <c r="U61" s="549"/>
      <c r="V61" s="549"/>
      <c r="W61" s="625">
        <f t="shared" si="0"/>
        <v>546</v>
      </c>
      <c r="X61" s="647"/>
      <c r="Y61" s="647"/>
      <c r="Z61" s="627"/>
      <c r="AA61" s="647">
        <f t="shared" si="1"/>
        <v>0</v>
      </c>
      <c r="AB61" s="647"/>
      <c r="AC61" s="647"/>
      <c r="AD61" s="647"/>
      <c r="AE61" s="625">
        <f t="shared" si="2"/>
        <v>0</v>
      </c>
      <c r="AF61" s="647"/>
      <c r="AG61" s="647"/>
      <c r="AH61" s="627"/>
      <c r="AI61" s="557" t="s">
        <v>35</v>
      </c>
      <c r="AJ61" s="557"/>
      <c r="AK61" s="557"/>
      <c r="AL61" s="557"/>
      <c r="AM61" s="557"/>
      <c r="AN61" s="557"/>
      <c r="AO61" s="557"/>
      <c r="AP61" s="557"/>
      <c r="AQ61" s="557"/>
      <c r="AR61" s="557"/>
      <c r="AS61" s="557"/>
      <c r="AT61" s="557"/>
      <c r="AU61" s="557"/>
      <c r="AV61" s="557"/>
      <c r="AW61" s="557"/>
      <c r="AX61" s="557"/>
      <c r="AY61" s="621"/>
    </row>
    <row r="62" spans="1:51">
      <c r="A62" s="155" t="s">
        <v>36</v>
      </c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4"/>
    </row>
    <row r="63" spans="1:51">
      <c r="A63" s="622">
        <v>273</v>
      </c>
      <c r="B63" s="549"/>
      <c r="C63" s="549"/>
      <c r="D63" s="551"/>
      <c r="E63" s="580">
        <v>7</v>
      </c>
      <c r="F63" s="580"/>
      <c r="G63" s="580"/>
      <c r="H63" s="550"/>
      <c r="I63" s="549"/>
      <c r="J63" s="549"/>
      <c r="K63" s="551"/>
      <c r="L63" s="549"/>
      <c r="M63" s="549"/>
      <c r="N63" s="549"/>
      <c r="O63" s="550"/>
      <c r="P63" s="549"/>
      <c r="Q63" s="551"/>
      <c r="R63" s="549"/>
      <c r="S63" s="549"/>
      <c r="T63" s="549"/>
      <c r="U63" s="549"/>
      <c r="V63" s="549"/>
      <c r="W63" s="625">
        <f>A63*E63</f>
        <v>1911</v>
      </c>
      <c r="X63" s="647"/>
      <c r="Y63" s="647"/>
      <c r="Z63" s="627"/>
      <c r="AA63" s="647">
        <f>W63*H63</f>
        <v>0</v>
      </c>
      <c r="AB63" s="647"/>
      <c r="AC63" s="647"/>
      <c r="AD63" s="647"/>
      <c r="AE63" s="625">
        <f>AA63*O63</f>
        <v>0</v>
      </c>
      <c r="AF63" s="647"/>
      <c r="AG63" s="647"/>
      <c r="AH63" s="627"/>
      <c r="AI63" s="557" t="s">
        <v>37</v>
      </c>
      <c r="AJ63" s="557"/>
      <c r="AK63" s="557"/>
      <c r="AL63" s="557"/>
      <c r="AM63" s="557"/>
      <c r="AN63" s="557"/>
      <c r="AO63" s="557"/>
      <c r="AP63" s="557"/>
      <c r="AQ63" s="557"/>
      <c r="AR63" s="557"/>
      <c r="AS63" s="557"/>
      <c r="AT63" s="557"/>
      <c r="AU63" s="557"/>
      <c r="AV63" s="557"/>
      <c r="AW63" s="557"/>
      <c r="AX63" s="557"/>
      <c r="AY63" s="621"/>
    </row>
    <row r="64" spans="1:51">
      <c r="A64" s="615">
        <f>A29+A30+A31+A32+A33+A34+A35+A36+A37+A38+A39+A40+A41+A42+A43+A44+A45+A46+A47+A48+A49+A50+A51+A52+A53+A55+A57+A58+A59+A61+A63</f>
        <v>6017.3200000000006</v>
      </c>
      <c r="B64" s="616"/>
      <c r="C64" s="616"/>
      <c r="D64" s="617"/>
      <c r="E64" s="616" t="s">
        <v>132</v>
      </c>
      <c r="F64" s="616"/>
      <c r="G64" s="616"/>
      <c r="H64" s="615"/>
      <c r="I64" s="616"/>
      <c r="J64" s="616"/>
      <c r="K64" s="617"/>
      <c r="L64" s="616"/>
      <c r="M64" s="616"/>
      <c r="N64" s="616"/>
      <c r="O64" s="615"/>
      <c r="P64" s="616"/>
      <c r="Q64" s="617"/>
      <c r="R64" s="616"/>
      <c r="S64" s="616"/>
      <c r="T64" s="616"/>
      <c r="U64" s="616"/>
      <c r="V64" s="616"/>
      <c r="W64" s="615"/>
      <c r="X64" s="616"/>
      <c r="Y64" s="616"/>
      <c r="Z64" s="617"/>
      <c r="AA64" s="616"/>
      <c r="AB64" s="616"/>
      <c r="AC64" s="616"/>
      <c r="AD64" s="616"/>
      <c r="AE64" s="615"/>
      <c r="AF64" s="616"/>
      <c r="AG64" s="616"/>
      <c r="AH64" s="617"/>
      <c r="AI64" s="618"/>
      <c r="AJ64" s="618"/>
      <c r="AK64" s="618"/>
      <c r="AL64" s="618"/>
      <c r="AM64" s="618"/>
      <c r="AN64" s="618"/>
      <c r="AO64" s="618"/>
      <c r="AP64" s="618"/>
      <c r="AQ64" s="618"/>
      <c r="AR64" s="618"/>
      <c r="AS64" s="618"/>
      <c r="AT64" s="618"/>
      <c r="AU64" s="618"/>
      <c r="AV64" s="618"/>
      <c r="AW64" s="618"/>
      <c r="AX64" s="618"/>
      <c r="AY64" s="619"/>
    </row>
    <row r="65" spans="1:51">
      <c r="A65" s="337"/>
      <c r="B65" s="337"/>
      <c r="C65" s="337"/>
      <c r="D65" s="337"/>
      <c r="E65" s="337"/>
      <c r="F65" s="337"/>
      <c r="G65" s="337"/>
      <c r="H65" s="337"/>
      <c r="I65" s="337"/>
      <c r="J65" s="337"/>
      <c r="K65" s="337"/>
      <c r="L65" s="337"/>
      <c r="M65" s="337"/>
      <c r="N65" s="337"/>
      <c r="O65" s="337"/>
      <c r="P65" s="337"/>
      <c r="Q65" s="337"/>
      <c r="R65" s="337"/>
      <c r="S65" s="337"/>
      <c r="T65" s="337"/>
      <c r="U65" s="337"/>
      <c r="V65" s="337"/>
      <c r="W65" s="337"/>
      <c r="X65" s="337"/>
      <c r="Y65" s="337"/>
      <c r="Z65" s="337"/>
      <c r="AA65" s="337"/>
      <c r="AB65" s="337"/>
      <c r="AC65" s="337"/>
      <c r="AD65" s="337"/>
      <c r="AE65" s="337"/>
      <c r="AF65" s="337"/>
      <c r="AG65" s="337"/>
      <c r="AH65" s="337"/>
      <c r="AI65" s="337"/>
      <c r="AJ65" s="337"/>
      <c r="AK65" s="337"/>
      <c r="AL65" s="337"/>
      <c r="AM65" s="337"/>
      <c r="AN65" s="337"/>
      <c r="AO65" s="337"/>
      <c r="AP65" s="337"/>
      <c r="AQ65" s="337"/>
      <c r="AR65" s="337"/>
      <c r="AS65" s="337"/>
      <c r="AT65" s="337"/>
      <c r="AU65" s="337"/>
      <c r="AV65" s="337"/>
      <c r="AW65" s="337"/>
      <c r="AX65" s="337"/>
      <c r="AY65" s="337"/>
    </row>
    <row r="66" spans="1:51">
      <c r="A66" s="337"/>
      <c r="B66" s="337"/>
      <c r="C66" s="337"/>
      <c r="D66" s="337"/>
      <c r="E66" s="337"/>
      <c r="F66" s="337"/>
      <c r="G66" s="337"/>
      <c r="H66" s="337"/>
      <c r="I66" s="337"/>
      <c r="J66" s="337"/>
      <c r="K66" s="337"/>
      <c r="L66" s="337"/>
      <c r="M66" s="337"/>
      <c r="N66" s="337"/>
      <c r="O66" s="337"/>
      <c r="P66" s="337"/>
      <c r="Q66" s="337"/>
      <c r="R66" s="337"/>
      <c r="S66" s="337"/>
      <c r="T66" s="337"/>
      <c r="U66" s="337"/>
      <c r="V66" s="337"/>
      <c r="W66" s="337"/>
      <c r="X66" s="337"/>
      <c r="Y66" s="337"/>
      <c r="Z66" s="337"/>
      <c r="AA66" s="337"/>
      <c r="AB66" s="337"/>
      <c r="AC66" s="337"/>
      <c r="AD66" s="337"/>
      <c r="AE66" s="337"/>
      <c r="AF66" s="337"/>
      <c r="AG66" s="337"/>
      <c r="AH66" s="337"/>
      <c r="AI66" s="337"/>
      <c r="AJ66" s="337"/>
      <c r="AK66" s="337"/>
      <c r="AL66" s="337"/>
      <c r="AM66" s="337"/>
      <c r="AN66" s="337"/>
      <c r="AO66" s="337"/>
      <c r="AP66" s="337"/>
      <c r="AQ66" s="337"/>
      <c r="AR66" s="337"/>
      <c r="AS66" s="337"/>
      <c r="AT66" s="337"/>
      <c r="AU66" s="337"/>
      <c r="AV66" s="337"/>
      <c r="AW66" s="337"/>
      <c r="AX66" s="337"/>
      <c r="AY66" s="337"/>
    </row>
    <row r="67" spans="1:51">
      <c r="A67" s="531" t="str">
        <f>'Planilha Orçamentária'!A22</f>
        <v>2.2</v>
      </c>
      <c r="B67" s="532"/>
      <c r="C67" s="520"/>
      <c r="D67" s="520"/>
      <c r="E67" s="535" t="str">
        <f>'Planilha Orçamentária'!D22</f>
        <v>MOVIMENTO DE TERRA</v>
      </c>
      <c r="F67" s="535"/>
      <c r="G67" s="535"/>
      <c r="H67" s="535"/>
      <c r="I67" s="535"/>
      <c r="J67" s="535"/>
      <c r="K67" s="535"/>
      <c r="L67" s="535"/>
      <c r="M67" s="535"/>
      <c r="N67" s="535"/>
      <c r="O67" s="535"/>
      <c r="P67" s="535"/>
      <c r="Q67" s="535"/>
      <c r="R67" s="535"/>
      <c r="S67" s="535"/>
      <c r="T67" s="535"/>
      <c r="U67" s="535"/>
      <c r="V67" s="535"/>
      <c r="W67" s="535"/>
      <c r="X67" s="535"/>
      <c r="Y67" s="535"/>
      <c r="Z67" s="535"/>
      <c r="AA67" s="535"/>
      <c r="AB67" s="535"/>
      <c r="AC67" s="535"/>
      <c r="AD67" s="535"/>
      <c r="AE67" s="535"/>
      <c r="AF67" s="535"/>
      <c r="AG67" s="535"/>
      <c r="AH67" s="535"/>
      <c r="AI67" s="535"/>
      <c r="AJ67" s="535"/>
      <c r="AK67" s="535"/>
      <c r="AL67" s="535"/>
      <c r="AM67" s="535"/>
      <c r="AN67" s="535"/>
      <c r="AO67" s="535"/>
      <c r="AP67" s="535"/>
      <c r="AQ67" s="535"/>
      <c r="AR67" s="535"/>
      <c r="AS67" s="535"/>
      <c r="AT67" s="535"/>
      <c r="AU67" s="535"/>
      <c r="AV67" s="535"/>
      <c r="AW67" s="535"/>
      <c r="AX67" s="535"/>
      <c r="AY67" s="536"/>
    </row>
    <row r="68" spans="1:51">
      <c r="A68" s="531" t="str">
        <f>'Planilha Orçamentária'!A23</f>
        <v>2.2.1</v>
      </c>
      <c r="B68" s="532"/>
      <c r="C68" s="520"/>
      <c r="D68" s="520"/>
      <c r="E68" s="535" t="str">
        <f>'Planilha Orçamentária'!D23</f>
        <v>Regularizacao de superficies em terra com motoniveladora. AF_11/2019 - (Paralelepípedo)</v>
      </c>
      <c r="F68" s="535"/>
      <c r="G68" s="535"/>
      <c r="H68" s="535"/>
      <c r="I68" s="535"/>
      <c r="J68" s="535"/>
      <c r="K68" s="535"/>
      <c r="L68" s="535"/>
      <c r="M68" s="535"/>
      <c r="N68" s="535"/>
      <c r="O68" s="535"/>
      <c r="P68" s="535"/>
      <c r="Q68" s="535"/>
      <c r="R68" s="535"/>
      <c r="S68" s="535"/>
      <c r="T68" s="535"/>
      <c r="U68" s="535"/>
      <c r="V68" s="535"/>
      <c r="W68" s="535"/>
      <c r="X68" s="535"/>
      <c r="Y68" s="535"/>
      <c r="Z68" s="535"/>
      <c r="AA68" s="535"/>
      <c r="AB68" s="535"/>
      <c r="AC68" s="535"/>
      <c r="AD68" s="535"/>
      <c r="AE68" s="535"/>
      <c r="AF68" s="535"/>
      <c r="AG68" s="535"/>
      <c r="AH68" s="535"/>
      <c r="AI68" s="535"/>
      <c r="AJ68" s="535"/>
      <c r="AK68" s="535"/>
      <c r="AL68" s="535"/>
      <c r="AM68" s="535"/>
      <c r="AN68" s="535"/>
      <c r="AO68" s="535"/>
      <c r="AP68" s="535"/>
      <c r="AQ68" s="535"/>
      <c r="AR68" s="535"/>
      <c r="AS68" s="535"/>
      <c r="AT68" s="535"/>
      <c r="AU68" s="535"/>
      <c r="AV68" s="535"/>
      <c r="AW68" s="535"/>
      <c r="AX68" s="535"/>
      <c r="AY68" s="536"/>
    </row>
    <row r="69" spans="1:51">
      <c r="A69" s="630" t="s">
        <v>2</v>
      </c>
      <c r="B69" s="630"/>
      <c r="C69" s="630"/>
      <c r="D69" s="630"/>
      <c r="E69" s="630" t="s">
        <v>1</v>
      </c>
      <c r="F69" s="630"/>
      <c r="G69" s="630"/>
      <c r="H69" s="630" t="s">
        <v>124</v>
      </c>
      <c r="I69" s="630"/>
      <c r="J69" s="630"/>
      <c r="K69" s="630"/>
      <c r="L69" s="631" t="s">
        <v>125</v>
      </c>
      <c r="M69" s="632"/>
      <c r="N69" s="633"/>
      <c r="O69" s="630" t="s">
        <v>126</v>
      </c>
      <c r="P69" s="630"/>
      <c r="Q69" s="630"/>
      <c r="R69" s="631" t="s">
        <v>127</v>
      </c>
      <c r="S69" s="632"/>
      <c r="T69" s="632"/>
      <c r="U69" s="632"/>
      <c r="V69" s="633"/>
      <c r="W69" s="630" t="s">
        <v>128</v>
      </c>
      <c r="X69" s="630"/>
      <c r="Y69" s="630"/>
      <c r="Z69" s="630"/>
      <c r="AA69" s="630" t="s">
        <v>129</v>
      </c>
      <c r="AB69" s="630"/>
      <c r="AC69" s="630"/>
      <c r="AD69" s="630"/>
      <c r="AE69" s="630" t="s">
        <v>130</v>
      </c>
      <c r="AF69" s="630"/>
      <c r="AG69" s="630"/>
      <c r="AH69" s="630"/>
      <c r="AI69" s="631" t="s">
        <v>131</v>
      </c>
      <c r="AJ69" s="632"/>
      <c r="AK69" s="632"/>
      <c r="AL69" s="632"/>
      <c r="AM69" s="632"/>
      <c r="AN69" s="632"/>
      <c r="AO69" s="632"/>
      <c r="AP69" s="632"/>
      <c r="AQ69" s="632"/>
      <c r="AR69" s="632"/>
      <c r="AS69" s="632"/>
      <c r="AT69" s="632"/>
      <c r="AU69" s="632"/>
      <c r="AV69" s="632"/>
      <c r="AW69" s="632"/>
      <c r="AX69" s="632"/>
      <c r="AY69" s="633"/>
    </row>
    <row r="70" spans="1:51">
      <c r="A70" s="155" t="str">
        <f>$A$28</f>
        <v>BAIRRO SANTA ESMERALDA</v>
      </c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4"/>
    </row>
    <row r="71" spans="1:51">
      <c r="A71" s="622">
        <f>$A$29</f>
        <v>128.65</v>
      </c>
      <c r="B71" s="623"/>
      <c r="C71" s="623"/>
      <c r="D71" s="551"/>
      <c r="E71" s="624">
        <f>$E$29</f>
        <v>7</v>
      </c>
      <c r="F71" s="624"/>
      <c r="G71" s="624"/>
      <c r="H71" s="550"/>
      <c r="I71" s="623"/>
      <c r="J71" s="623"/>
      <c r="K71" s="551"/>
      <c r="L71" s="623"/>
      <c r="M71" s="623"/>
      <c r="N71" s="623"/>
      <c r="O71" s="550"/>
      <c r="P71" s="623"/>
      <c r="Q71" s="551"/>
      <c r="R71" s="623"/>
      <c r="S71" s="623"/>
      <c r="T71" s="623"/>
      <c r="U71" s="623"/>
      <c r="V71" s="623"/>
      <c r="W71" s="625">
        <f t="shared" ref="W71:W95" si="6">A71*E71</f>
        <v>900.55000000000007</v>
      </c>
      <c r="X71" s="626"/>
      <c r="Y71" s="626"/>
      <c r="Z71" s="627"/>
      <c r="AA71" s="626">
        <f t="shared" ref="AA71:AA95" si="7">W71*H71</f>
        <v>0</v>
      </c>
      <c r="AB71" s="626"/>
      <c r="AC71" s="626"/>
      <c r="AD71" s="626"/>
      <c r="AE71" s="625">
        <f t="shared" ref="AE71:AE95" si="8">AA71*O71</f>
        <v>0</v>
      </c>
      <c r="AF71" s="626"/>
      <c r="AG71" s="626"/>
      <c r="AH71" s="627"/>
      <c r="AI71" s="620" t="str">
        <f>$AI$29</f>
        <v>CRISTO REDENTOR</v>
      </c>
      <c r="AJ71" s="620"/>
      <c r="AK71" s="620"/>
      <c r="AL71" s="620"/>
      <c r="AM71" s="620"/>
      <c r="AN71" s="620"/>
      <c r="AO71" s="620"/>
      <c r="AP71" s="620"/>
      <c r="AQ71" s="620"/>
      <c r="AR71" s="620"/>
      <c r="AS71" s="620"/>
      <c r="AT71" s="620"/>
      <c r="AU71" s="620"/>
      <c r="AV71" s="620"/>
      <c r="AW71" s="620"/>
      <c r="AX71" s="620"/>
      <c r="AY71" s="621"/>
    </row>
    <row r="72" spans="1:51">
      <c r="A72" s="622">
        <f>$A$30</f>
        <v>189.66</v>
      </c>
      <c r="B72" s="623"/>
      <c r="C72" s="623"/>
      <c r="D72" s="551"/>
      <c r="E72" s="624">
        <f>$E$30</f>
        <v>7</v>
      </c>
      <c r="F72" s="624"/>
      <c r="G72" s="624"/>
      <c r="H72" s="550"/>
      <c r="I72" s="623"/>
      <c r="J72" s="623"/>
      <c r="K72" s="551"/>
      <c r="L72" s="623"/>
      <c r="M72" s="623"/>
      <c r="N72" s="623"/>
      <c r="O72" s="550"/>
      <c r="P72" s="623"/>
      <c r="Q72" s="551"/>
      <c r="R72" s="623"/>
      <c r="S72" s="623"/>
      <c r="T72" s="623"/>
      <c r="U72" s="623"/>
      <c r="V72" s="623"/>
      <c r="W72" s="625">
        <f t="shared" si="6"/>
        <v>1327.62</v>
      </c>
      <c r="X72" s="626"/>
      <c r="Y72" s="626"/>
      <c r="Z72" s="627"/>
      <c r="AA72" s="626">
        <f t="shared" si="7"/>
        <v>0</v>
      </c>
      <c r="AB72" s="626"/>
      <c r="AC72" s="626"/>
      <c r="AD72" s="626"/>
      <c r="AE72" s="625">
        <f t="shared" si="8"/>
        <v>0</v>
      </c>
      <c r="AF72" s="626"/>
      <c r="AG72" s="626"/>
      <c r="AH72" s="627"/>
      <c r="AI72" s="620" t="str">
        <f>$AI$30</f>
        <v>DA LIBERDADE</v>
      </c>
      <c r="AJ72" s="620"/>
      <c r="AK72" s="620"/>
      <c r="AL72" s="620"/>
      <c r="AM72" s="620"/>
      <c r="AN72" s="620"/>
      <c r="AO72" s="620"/>
      <c r="AP72" s="620"/>
      <c r="AQ72" s="620"/>
      <c r="AR72" s="620"/>
      <c r="AS72" s="620"/>
      <c r="AT72" s="620"/>
      <c r="AU72" s="620"/>
      <c r="AV72" s="620"/>
      <c r="AW72" s="620"/>
      <c r="AX72" s="620"/>
      <c r="AY72" s="621"/>
    </row>
    <row r="73" spans="1:51">
      <c r="A73" s="622">
        <f>$A$31</f>
        <v>140</v>
      </c>
      <c r="B73" s="623"/>
      <c r="C73" s="623"/>
      <c r="D73" s="551"/>
      <c r="E73" s="624">
        <f>$E$31</f>
        <v>7</v>
      </c>
      <c r="F73" s="624"/>
      <c r="G73" s="624"/>
      <c r="H73" s="550"/>
      <c r="I73" s="623"/>
      <c r="J73" s="623"/>
      <c r="K73" s="551"/>
      <c r="L73" s="623"/>
      <c r="M73" s="623"/>
      <c r="N73" s="623"/>
      <c r="O73" s="550"/>
      <c r="P73" s="623"/>
      <c r="Q73" s="551"/>
      <c r="R73" s="623"/>
      <c r="S73" s="623"/>
      <c r="T73" s="623"/>
      <c r="U73" s="623"/>
      <c r="V73" s="623"/>
      <c r="W73" s="625">
        <f t="shared" si="6"/>
        <v>980</v>
      </c>
      <c r="X73" s="626"/>
      <c r="Y73" s="626"/>
      <c r="Z73" s="627"/>
      <c r="AA73" s="626">
        <f t="shared" si="7"/>
        <v>0</v>
      </c>
      <c r="AB73" s="626"/>
      <c r="AC73" s="626"/>
      <c r="AD73" s="626"/>
      <c r="AE73" s="625">
        <f t="shared" si="8"/>
        <v>0</v>
      </c>
      <c r="AF73" s="626"/>
      <c r="AG73" s="626"/>
      <c r="AH73" s="627"/>
      <c r="AI73" s="620" t="str">
        <f>$AI$31</f>
        <v>DR. JOSÉ AMAURÍ CANUTO</v>
      </c>
      <c r="AJ73" s="620"/>
      <c r="AK73" s="620"/>
      <c r="AL73" s="620"/>
      <c r="AM73" s="620"/>
      <c r="AN73" s="620"/>
      <c r="AO73" s="620"/>
      <c r="AP73" s="620"/>
      <c r="AQ73" s="620"/>
      <c r="AR73" s="620"/>
      <c r="AS73" s="620"/>
      <c r="AT73" s="620"/>
      <c r="AU73" s="620"/>
      <c r="AV73" s="620"/>
      <c r="AW73" s="620"/>
      <c r="AX73" s="620"/>
      <c r="AY73" s="621"/>
    </row>
    <row r="74" spans="1:51">
      <c r="A74" s="622">
        <f>$A$32</f>
        <v>125.95</v>
      </c>
      <c r="B74" s="628"/>
      <c r="C74" s="628"/>
      <c r="D74" s="629"/>
      <c r="E74" s="624">
        <f>$E$32</f>
        <v>7</v>
      </c>
      <c r="F74" s="624"/>
      <c r="G74" s="624"/>
      <c r="H74" s="550"/>
      <c r="I74" s="623"/>
      <c r="J74" s="623"/>
      <c r="K74" s="551"/>
      <c r="L74" s="623"/>
      <c r="M74" s="623"/>
      <c r="N74" s="623"/>
      <c r="O74" s="550"/>
      <c r="P74" s="623"/>
      <c r="Q74" s="551"/>
      <c r="R74" s="623"/>
      <c r="S74" s="623"/>
      <c r="T74" s="623"/>
      <c r="U74" s="623"/>
      <c r="V74" s="623"/>
      <c r="W74" s="625">
        <f t="shared" si="6"/>
        <v>881.65</v>
      </c>
      <c r="X74" s="626"/>
      <c r="Y74" s="626"/>
      <c r="Z74" s="627"/>
      <c r="AA74" s="626">
        <f t="shared" si="7"/>
        <v>0</v>
      </c>
      <c r="AB74" s="626"/>
      <c r="AC74" s="626"/>
      <c r="AD74" s="626"/>
      <c r="AE74" s="625">
        <f t="shared" si="8"/>
        <v>0</v>
      </c>
      <c r="AF74" s="626"/>
      <c r="AG74" s="626"/>
      <c r="AH74" s="627"/>
      <c r="AI74" s="620" t="str">
        <f>$AI$32</f>
        <v>LUIS DE ALBUQUERQUE LIMA</v>
      </c>
      <c r="AJ74" s="620"/>
      <c r="AK74" s="620"/>
      <c r="AL74" s="620"/>
      <c r="AM74" s="620"/>
      <c r="AN74" s="620"/>
      <c r="AO74" s="620"/>
      <c r="AP74" s="620"/>
      <c r="AQ74" s="620"/>
      <c r="AR74" s="620"/>
      <c r="AS74" s="620"/>
      <c r="AT74" s="620"/>
      <c r="AU74" s="620"/>
      <c r="AV74" s="620"/>
      <c r="AW74" s="620"/>
      <c r="AX74" s="620"/>
      <c r="AY74" s="621"/>
    </row>
    <row r="75" spans="1:51">
      <c r="A75" s="622">
        <f>$A$33</f>
        <v>175.5</v>
      </c>
      <c r="B75" s="623"/>
      <c r="C75" s="623"/>
      <c r="D75" s="551"/>
      <c r="E75" s="624">
        <f>$E$33</f>
        <v>7</v>
      </c>
      <c r="F75" s="624"/>
      <c r="G75" s="624"/>
      <c r="H75" s="550"/>
      <c r="I75" s="623"/>
      <c r="J75" s="623"/>
      <c r="K75" s="551"/>
      <c r="L75" s="623"/>
      <c r="M75" s="623"/>
      <c r="N75" s="623"/>
      <c r="O75" s="550"/>
      <c r="P75" s="623"/>
      <c r="Q75" s="551"/>
      <c r="R75" s="623"/>
      <c r="S75" s="623"/>
      <c r="T75" s="623"/>
      <c r="U75" s="623"/>
      <c r="V75" s="623"/>
      <c r="W75" s="625">
        <f t="shared" si="6"/>
        <v>1228.5</v>
      </c>
      <c r="X75" s="626"/>
      <c r="Y75" s="626"/>
      <c r="Z75" s="627"/>
      <c r="AA75" s="626">
        <f t="shared" si="7"/>
        <v>0</v>
      </c>
      <c r="AB75" s="626"/>
      <c r="AC75" s="626"/>
      <c r="AD75" s="626"/>
      <c r="AE75" s="625">
        <f t="shared" si="8"/>
        <v>0</v>
      </c>
      <c r="AF75" s="626"/>
      <c r="AG75" s="626"/>
      <c r="AH75" s="627"/>
      <c r="AI75" s="620" t="str">
        <f>$AI$33</f>
        <v>FLORO GOMES NOVAIS</v>
      </c>
      <c r="AJ75" s="620"/>
      <c r="AK75" s="620"/>
      <c r="AL75" s="620"/>
      <c r="AM75" s="620"/>
      <c r="AN75" s="620"/>
      <c r="AO75" s="620"/>
      <c r="AP75" s="620"/>
      <c r="AQ75" s="620"/>
      <c r="AR75" s="620"/>
      <c r="AS75" s="620"/>
      <c r="AT75" s="620"/>
      <c r="AU75" s="620"/>
      <c r="AV75" s="620"/>
      <c r="AW75" s="620"/>
      <c r="AX75" s="620"/>
      <c r="AY75" s="621"/>
    </row>
    <row r="76" spans="1:51">
      <c r="A76" s="622">
        <f>$A$34</f>
        <v>526.79999999999995</v>
      </c>
      <c r="B76" s="623"/>
      <c r="C76" s="623"/>
      <c r="D76" s="551"/>
      <c r="E76" s="624">
        <f>$E$34</f>
        <v>7</v>
      </c>
      <c r="F76" s="624"/>
      <c r="G76" s="624"/>
      <c r="H76" s="550"/>
      <c r="I76" s="623"/>
      <c r="J76" s="623"/>
      <c r="K76" s="551"/>
      <c r="L76" s="623"/>
      <c r="M76" s="623"/>
      <c r="N76" s="623"/>
      <c r="O76" s="550"/>
      <c r="P76" s="623"/>
      <c r="Q76" s="551"/>
      <c r="R76" s="623"/>
      <c r="S76" s="623"/>
      <c r="T76" s="623"/>
      <c r="U76" s="623"/>
      <c r="V76" s="623"/>
      <c r="W76" s="625">
        <f t="shared" si="6"/>
        <v>3687.5999999999995</v>
      </c>
      <c r="X76" s="626"/>
      <c r="Y76" s="626"/>
      <c r="Z76" s="627"/>
      <c r="AA76" s="626">
        <f t="shared" si="7"/>
        <v>0</v>
      </c>
      <c r="AB76" s="626"/>
      <c r="AC76" s="626"/>
      <c r="AD76" s="626"/>
      <c r="AE76" s="625">
        <f t="shared" si="8"/>
        <v>0</v>
      </c>
      <c r="AF76" s="626"/>
      <c r="AG76" s="626"/>
      <c r="AH76" s="627"/>
      <c r="AI76" s="620" t="str">
        <f>$AI$34</f>
        <v>IRMÃO JOSÉ AUGUSTO PEREIRA</v>
      </c>
      <c r="AJ76" s="620"/>
      <c r="AK76" s="620"/>
      <c r="AL76" s="620"/>
      <c r="AM76" s="620"/>
      <c r="AN76" s="620"/>
      <c r="AO76" s="620"/>
      <c r="AP76" s="620"/>
      <c r="AQ76" s="620"/>
      <c r="AR76" s="620"/>
      <c r="AS76" s="620"/>
      <c r="AT76" s="620"/>
      <c r="AU76" s="620"/>
      <c r="AV76" s="620"/>
      <c r="AW76" s="620"/>
      <c r="AX76" s="620"/>
      <c r="AY76" s="621"/>
    </row>
    <row r="77" spans="1:51">
      <c r="A77" s="622">
        <f>$A$35</f>
        <v>192.75</v>
      </c>
      <c r="B77" s="623"/>
      <c r="C77" s="623"/>
      <c r="D77" s="551"/>
      <c r="E77" s="624">
        <f>$E$35</f>
        <v>7</v>
      </c>
      <c r="F77" s="624"/>
      <c r="G77" s="624"/>
      <c r="H77" s="550"/>
      <c r="I77" s="623"/>
      <c r="J77" s="623"/>
      <c r="K77" s="551"/>
      <c r="L77" s="623"/>
      <c r="M77" s="623"/>
      <c r="N77" s="623"/>
      <c r="O77" s="550"/>
      <c r="P77" s="623"/>
      <c r="Q77" s="551"/>
      <c r="R77" s="623"/>
      <c r="S77" s="623"/>
      <c r="T77" s="623"/>
      <c r="U77" s="623"/>
      <c r="V77" s="623"/>
      <c r="W77" s="625">
        <f t="shared" si="6"/>
        <v>1349.25</v>
      </c>
      <c r="X77" s="626"/>
      <c r="Y77" s="626"/>
      <c r="Z77" s="627"/>
      <c r="AA77" s="626">
        <f t="shared" si="7"/>
        <v>0</v>
      </c>
      <c r="AB77" s="626"/>
      <c r="AC77" s="626"/>
      <c r="AD77" s="626"/>
      <c r="AE77" s="625">
        <f t="shared" si="8"/>
        <v>0</v>
      </c>
      <c r="AF77" s="626"/>
      <c r="AG77" s="626"/>
      <c r="AH77" s="627"/>
      <c r="AI77" s="620" t="str">
        <f>$AI$35</f>
        <v>ISMAEL MAXIMINIANO DA SILVA</v>
      </c>
      <c r="AJ77" s="620"/>
      <c r="AK77" s="620"/>
      <c r="AL77" s="620"/>
      <c r="AM77" s="620"/>
      <c r="AN77" s="620"/>
      <c r="AO77" s="620"/>
      <c r="AP77" s="620"/>
      <c r="AQ77" s="620"/>
      <c r="AR77" s="620"/>
      <c r="AS77" s="620"/>
      <c r="AT77" s="620"/>
      <c r="AU77" s="620"/>
      <c r="AV77" s="620"/>
      <c r="AW77" s="620"/>
      <c r="AX77" s="620"/>
      <c r="AY77" s="621"/>
    </row>
    <row r="78" spans="1:51">
      <c r="A78" s="622">
        <f>$A$36</f>
        <v>388.47</v>
      </c>
      <c r="B78" s="623"/>
      <c r="C78" s="623"/>
      <c r="D78" s="551"/>
      <c r="E78" s="624">
        <f>$E$36</f>
        <v>7</v>
      </c>
      <c r="F78" s="624"/>
      <c r="G78" s="624"/>
      <c r="H78" s="550"/>
      <c r="I78" s="623"/>
      <c r="J78" s="623"/>
      <c r="K78" s="551"/>
      <c r="L78" s="623"/>
      <c r="M78" s="623"/>
      <c r="N78" s="623"/>
      <c r="O78" s="550"/>
      <c r="P78" s="623"/>
      <c r="Q78" s="551"/>
      <c r="R78" s="623"/>
      <c r="S78" s="623"/>
      <c r="T78" s="623"/>
      <c r="U78" s="623"/>
      <c r="V78" s="623"/>
      <c r="W78" s="625">
        <f t="shared" si="6"/>
        <v>2719.29</v>
      </c>
      <c r="X78" s="626"/>
      <c r="Y78" s="626"/>
      <c r="Z78" s="627"/>
      <c r="AA78" s="626">
        <f t="shared" si="7"/>
        <v>0</v>
      </c>
      <c r="AB78" s="626"/>
      <c r="AC78" s="626"/>
      <c r="AD78" s="626"/>
      <c r="AE78" s="625">
        <f t="shared" si="8"/>
        <v>0</v>
      </c>
      <c r="AF78" s="626"/>
      <c r="AG78" s="626"/>
      <c r="AH78" s="627"/>
      <c r="AI78" s="620" t="str">
        <f>$AI$36</f>
        <v>JOSÉ CÍCERO DE QUEIROZ</v>
      </c>
      <c r="AJ78" s="620"/>
      <c r="AK78" s="620"/>
      <c r="AL78" s="620"/>
      <c r="AM78" s="620"/>
      <c r="AN78" s="620"/>
      <c r="AO78" s="620"/>
      <c r="AP78" s="620"/>
      <c r="AQ78" s="620"/>
      <c r="AR78" s="620"/>
      <c r="AS78" s="620"/>
      <c r="AT78" s="620"/>
      <c r="AU78" s="620"/>
      <c r="AV78" s="620"/>
      <c r="AW78" s="620"/>
      <c r="AX78" s="620"/>
      <c r="AY78" s="621"/>
    </row>
    <row r="79" spans="1:51">
      <c r="A79" s="622">
        <f>$A$37</f>
        <v>195.6</v>
      </c>
      <c r="B79" s="623"/>
      <c r="C79" s="623"/>
      <c r="D79" s="551"/>
      <c r="E79" s="624">
        <f>$E$37</f>
        <v>7</v>
      </c>
      <c r="F79" s="624"/>
      <c r="G79" s="624"/>
      <c r="H79" s="550"/>
      <c r="I79" s="623"/>
      <c r="J79" s="623"/>
      <c r="K79" s="551"/>
      <c r="L79" s="623"/>
      <c r="M79" s="623"/>
      <c r="N79" s="623"/>
      <c r="O79" s="550"/>
      <c r="P79" s="623"/>
      <c r="Q79" s="551"/>
      <c r="R79" s="623"/>
      <c r="S79" s="623"/>
      <c r="T79" s="623"/>
      <c r="U79" s="623"/>
      <c r="V79" s="623"/>
      <c r="W79" s="625">
        <f t="shared" si="6"/>
        <v>1369.2</v>
      </c>
      <c r="X79" s="626"/>
      <c r="Y79" s="626"/>
      <c r="Z79" s="627"/>
      <c r="AA79" s="626">
        <f t="shared" si="7"/>
        <v>0</v>
      </c>
      <c r="AB79" s="626"/>
      <c r="AC79" s="626"/>
      <c r="AD79" s="626"/>
      <c r="AE79" s="625">
        <f t="shared" si="8"/>
        <v>0</v>
      </c>
      <c r="AF79" s="626"/>
      <c r="AG79" s="626"/>
      <c r="AH79" s="627"/>
      <c r="AI79" s="620" t="str">
        <f>$AI$37</f>
        <v>JUSTINO S. DA SILVA</v>
      </c>
      <c r="AJ79" s="620"/>
      <c r="AK79" s="620"/>
      <c r="AL79" s="620"/>
      <c r="AM79" s="620"/>
      <c r="AN79" s="620"/>
      <c r="AO79" s="620"/>
      <c r="AP79" s="620"/>
      <c r="AQ79" s="620"/>
      <c r="AR79" s="620"/>
      <c r="AS79" s="620"/>
      <c r="AT79" s="620"/>
      <c r="AU79" s="620"/>
      <c r="AV79" s="620"/>
      <c r="AW79" s="620"/>
      <c r="AX79" s="620"/>
      <c r="AY79" s="621"/>
    </row>
    <row r="80" spans="1:51">
      <c r="A80" s="622">
        <f>$A$38</f>
        <v>332.3</v>
      </c>
      <c r="B80" s="623"/>
      <c r="C80" s="623"/>
      <c r="D80" s="551"/>
      <c r="E80" s="624">
        <f>$E$38</f>
        <v>7</v>
      </c>
      <c r="F80" s="624"/>
      <c r="G80" s="624"/>
      <c r="H80" s="550"/>
      <c r="I80" s="623"/>
      <c r="J80" s="623"/>
      <c r="K80" s="551"/>
      <c r="L80" s="623"/>
      <c r="M80" s="623"/>
      <c r="N80" s="623"/>
      <c r="O80" s="550"/>
      <c r="P80" s="623"/>
      <c r="Q80" s="551"/>
      <c r="R80" s="623"/>
      <c r="S80" s="623"/>
      <c r="T80" s="623"/>
      <c r="U80" s="623"/>
      <c r="V80" s="623"/>
      <c r="W80" s="625">
        <f t="shared" si="6"/>
        <v>2326.1</v>
      </c>
      <c r="X80" s="626"/>
      <c r="Y80" s="626"/>
      <c r="Z80" s="627"/>
      <c r="AA80" s="626">
        <f t="shared" si="7"/>
        <v>0</v>
      </c>
      <c r="AB80" s="626"/>
      <c r="AC80" s="626"/>
      <c r="AD80" s="626"/>
      <c r="AE80" s="625">
        <f t="shared" si="8"/>
        <v>0</v>
      </c>
      <c r="AF80" s="626"/>
      <c r="AG80" s="626"/>
      <c r="AH80" s="627"/>
      <c r="AI80" s="620" t="str">
        <f>$AI$38</f>
        <v>LAURO FERREIRA DE MACEDO</v>
      </c>
      <c r="AJ80" s="620"/>
      <c r="AK80" s="620"/>
      <c r="AL80" s="620"/>
      <c r="AM80" s="620"/>
      <c r="AN80" s="620"/>
      <c r="AO80" s="620"/>
      <c r="AP80" s="620"/>
      <c r="AQ80" s="620"/>
      <c r="AR80" s="620"/>
      <c r="AS80" s="620"/>
      <c r="AT80" s="620"/>
      <c r="AU80" s="620"/>
      <c r="AV80" s="620"/>
      <c r="AW80" s="620"/>
      <c r="AX80" s="620"/>
      <c r="AY80" s="621"/>
    </row>
    <row r="81" spans="1:51">
      <c r="A81" s="622">
        <f>$A$39</f>
        <v>248</v>
      </c>
      <c r="B81" s="623"/>
      <c r="C81" s="623"/>
      <c r="D81" s="551"/>
      <c r="E81" s="624">
        <f>$E$39</f>
        <v>7</v>
      </c>
      <c r="F81" s="624"/>
      <c r="G81" s="624"/>
      <c r="H81" s="550"/>
      <c r="I81" s="623"/>
      <c r="J81" s="623"/>
      <c r="K81" s="551"/>
      <c r="L81" s="623"/>
      <c r="M81" s="623"/>
      <c r="N81" s="623"/>
      <c r="O81" s="550"/>
      <c r="P81" s="623"/>
      <c r="Q81" s="551"/>
      <c r="R81" s="623"/>
      <c r="S81" s="623"/>
      <c r="T81" s="623"/>
      <c r="U81" s="623"/>
      <c r="V81" s="623"/>
      <c r="W81" s="625">
        <f t="shared" si="6"/>
        <v>1736</v>
      </c>
      <c r="X81" s="626"/>
      <c r="Y81" s="626"/>
      <c r="Z81" s="627"/>
      <c r="AA81" s="626">
        <f t="shared" si="7"/>
        <v>0</v>
      </c>
      <c r="AB81" s="626"/>
      <c r="AC81" s="626"/>
      <c r="AD81" s="626"/>
      <c r="AE81" s="625">
        <f t="shared" si="8"/>
        <v>0</v>
      </c>
      <c r="AF81" s="626"/>
      <c r="AG81" s="626"/>
      <c r="AH81" s="627"/>
      <c r="AI81" s="620" t="str">
        <f>$AI$39</f>
        <v>MARECHAL RONDOM</v>
      </c>
      <c r="AJ81" s="620"/>
      <c r="AK81" s="620"/>
      <c r="AL81" s="620"/>
      <c r="AM81" s="620"/>
      <c r="AN81" s="620"/>
      <c r="AO81" s="620"/>
      <c r="AP81" s="620"/>
      <c r="AQ81" s="620"/>
      <c r="AR81" s="620"/>
      <c r="AS81" s="620"/>
      <c r="AT81" s="620"/>
      <c r="AU81" s="620"/>
      <c r="AV81" s="620"/>
      <c r="AW81" s="620"/>
      <c r="AX81" s="620"/>
      <c r="AY81" s="621"/>
    </row>
    <row r="82" spans="1:51">
      <c r="A82" s="622">
        <f>$A$40</f>
        <v>104.6</v>
      </c>
      <c r="B82" s="623"/>
      <c r="C82" s="623"/>
      <c r="D82" s="551"/>
      <c r="E82" s="624">
        <f>$E$40</f>
        <v>7</v>
      </c>
      <c r="F82" s="624"/>
      <c r="G82" s="624"/>
      <c r="H82" s="550"/>
      <c r="I82" s="623"/>
      <c r="J82" s="623"/>
      <c r="K82" s="551"/>
      <c r="L82" s="623"/>
      <c r="M82" s="623"/>
      <c r="N82" s="623"/>
      <c r="O82" s="550"/>
      <c r="P82" s="623"/>
      <c r="Q82" s="551"/>
      <c r="R82" s="623"/>
      <c r="S82" s="623"/>
      <c r="T82" s="623"/>
      <c r="U82" s="623"/>
      <c r="V82" s="623"/>
      <c r="W82" s="625">
        <f t="shared" si="6"/>
        <v>732.19999999999993</v>
      </c>
      <c r="X82" s="626"/>
      <c r="Y82" s="626"/>
      <c r="Z82" s="627"/>
      <c r="AA82" s="626">
        <f t="shared" si="7"/>
        <v>0</v>
      </c>
      <c r="AB82" s="626"/>
      <c r="AC82" s="626"/>
      <c r="AD82" s="626"/>
      <c r="AE82" s="625">
        <f t="shared" si="8"/>
        <v>0</v>
      </c>
      <c r="AF82" s="626"/>
      <c r="AG82" s="626"/>
      <c r="AH82" s="627"/>
      <c r="AI82" s="620" t="str">
        <f>$AI$40</f>
        <v>MARIA DE BRITO MELO</v>
      </c>
      <c r="AJ82" s="620"/>
      <c r="AK82" s="620"/>
      <c r="AL82" s="620"/>
      <c r="AM82" s="620"/>
      <c r="AN82" s="620"/>
      <c r="AO82" s="620"/>
      <c r="AP82" s="620"/>
      <c r="AQ82" s="620"/>
      <c r="AR82" s="620"/>
      <c r="AS82" s="620"/>
      <c r="AT82" s="620"/>
      <c r="AU82" s="620"/>
      <c r="AV82" s="620"/>
      <c r="AW82" s="620"/>
      <c r="AX82" s="620"/>
      <c r="AY82" s="621"/>
    </row>
    <row r="83" spans="1:51">
      <c r="A83" s="622">
        <f>$A$41</f>
        <v>111.85</v>
      </c>
      <c r="B83" s="623"/>
      <c r="C83" s="623"/>
      <c r="D83" s="551"/>
      <c r="E83" s="624">
        <f>$E$41</f>
        <v>7</v>
      </c>
      <c r="F83" s="624"/>
      <c r="G83" s="624"/>
      <c r="H83" s="550"/>
      <c r="I83" s="623"/>
      <c r="J83" s="623"/>
      <c r="K83" s="551"/>
      <c r="L83" s="623"/>
      <c r="M83" s="623"/>
      <c r="N83" s="623"/>
      <c r="O83" s="550"/>
      <c r="P83" s="623"/>
      <c r="Q83" s="551"/>
      <c r="R83" s="623"/>
      <c r="S83" s="623"/>
      <c r="T83" s="623"/>
      <c r="U83" s="623"/>
      <c r="V83" s="623"/>
      <c r="W83" s="625">
        <f t="shared" si="6"/>
        <v>782.94999999999993</v>
      </c>
      <c r="X83" s="626"/>
      <c r="Y83" s="626"/>
      <c r="Z83" s="627"/>
      <c r="AA83" s="626">
        <f t="shared" si="7"/>
        <v>0</v>
      </c>
      <c r="AB83" s="626"/>
      <c r="AC83" s="626"/>
      <c r="AD83" s="626"/>
      <c r="AE83" s="625">
        <f t="shared" si="8"/>
        <v>0</v>
      </c>
      <c r="AF83" s="626"/>
      <c r="AG83" s="626"/>
      <c r="AH83" s="627"/>
      <c r="AI83" s="620" t="str">
        <f>$AI$41</f>
        <v>MARIA GOMES EVANGELISTA</v>
      </c>
      <c r="AJ83" s="620"/>
      <c r="AK83" s="620"/>
      <c r="AL83" s="620"/>
      <c r="AM83" s="620"/>
      <c r="AN83" s="620"/>
      <c r="AO83" s="620"/>
      <c r="AP83" s="620"/>
      <c r="AQ83" s="620"/>
      <c r="AR83" s="620"/>
      <c r="AS83" s="620"/>
      <c r="AT83" s="620"/>
      <c r="AU83" s="620"/>
      <c r="AV83" s="620"/>
      <c r="AW83" s="620"/>
      <c r="AX83" s="620"/>
      <c r="AY83" s="621"/>
    </row>
    <row r="84" spans="1:51">
      <c r="A84" s="622">
        <f>$A$42</f>
        <v>353.1</v>
      </c>
      <c r="B84" s="623"/>
      <c r="C84" s="623"/>
      <c r="D84" s="551"/>
      <c r="E84" s="624">
        <f>$E$42</f>
        <v>7</v>
      </c>
      <c r="F84" s="624"/>
      <c r="G84" s="624"/>
      <c r="H84" s="550"/>
      <c r="I84" s="623"/>
      <c r="J84" s="623"/>
      <c r="K84" s="551"/>
      <c r="L84" s="623"/>
      <c r="M84" s="623"/>
      <c r="N84" s="623"/>
      <c r="O84" s="550"/>
      <c r="P84" s="623"/>
      <c r="Q84" s="551"/>
      <c r="R84" s="623"/>
      <c r="S84" s="623"/>
      <c r="T84" s="623"/>
      <c r="U84" s="623"/>
      <c r="V84" s="623"/>
      <c r="W84" s="625">
        <f t="shared" si="6"/>
        <v>2471.7000000000003</v>
      </c>
      <c r="X84" s="626"/>
      <c r="Y84" s="626"/>
      <c r="Z84" s="627"/>
      <c r="AA84" s="626">
        <f t="shared" si="7"/>
        <v>0</v>
      </c>
      <c r="AB84" s="626"/>
      <c r="AC84" s="626"/>
      <c r="AD84" s="626"/>
      <c r="AE84" s="625">
        <f t="shared" si="8"/>
        <v>0</v>
      </c>
      <c r="AF84" s="626"/>
      <c r="AG84" s="626"/>
      <c r="AH84" s="627"/>
      <c r="AI84" s="620" t="str">
        <f>$AI$42</f>
        <v>PREFEITO HIGINO VITAL</v>
      </c>
      <c r="AJ84" s="620"/>
      <c r="AK84" s="620"/>
      <c r="AL84" s="620"/>
      <c r="AM84" s="620"/>
      <c r="AN84" s="620"/>
      <c r="AO84" s="620"/>
      <c r="AP84" s="620"/>
      <c r="AQ84" s="620"/>
      <c r="AR84" s="620"/>
      <c r="AS84" s="620"/>
      <c r="AT84" s="620"/>
      <c r="AU84" s="620"/>
      <c r="AV84" s="620"/>
      <c r="AW84" s="620"/>
      <c r="AX84" s="620"/>
      <c r="AY84" s="621"/>
    </row>
    <row r="85" spans="1:51">
      <c r="A85" s="622">
        <f>$A$43</f>
        <v>431.4</v>
      </c>
      <c r="B85" s="623"/>
      <c r="C85" s="623"/>
      <c r="D85" s="551"/>
      <c r="E85" s="624">
        <f>$E$43</f>
        <v>7</v>
      </c>
      <c r="F85" s="624"/>
      <c r="G85" s="624"/>
      <c r="H85" s="550"/>
      <c r="I85" s="623"/>
      <c r="J85" s="623"/>
      <c r="K85" s="551"/>
      <c r="L85" s="623"/>
      <c r="M85" s="623"/>
      <c r="N85" s="623"/>
      <c r="O85" s="550"/>
      <c r="P85" s="623"/>
      <c r="Q85" s="551"/>
      <c r="R85" s="623"/>
      <c r="S85" s="623"/>
      <c r="T85" s="623"/>
      <c r="U85" s="623"/>
      <c r="V85" s="623"/>
      <c r="W85" s="625">
        <f t="shared" si="6"/>
        <v>3019.7999999999997</v>
      </c>
      <c r="X85" s="626"/>
      <c r="Y85" s="626"/>
      <c r="Z85" s="627"/>
      <c r="AA85" s="626">
        <f t="shared" si="7"/>
        <v>0</v>
      </c>
      <c r="AB85" s="626"/>
      <c r="AC85" s="626"/>
      <c r="AD85" s="626"/>
      <c r="AE85" s="625">
        <f t="shared" si="8"/>
        <v>0</v>
      </c>
      <c r="AF85" s="626"/>
      <c r="AG85" s="626"/>
      <c r="AH85" s="627"/>
      <c r="AI85" s="620" t="str">
        <f>$AI$43</f>
        <v>JOSÉ TIMÓTEO DE AMORIM - PROJETO 33</v>
      </c>
      <c r="AJ85" s="620"/>
      <c r="AK85" s="620"/>
      <c r="AL85" s="620"/>
      <c r="AM85" s="620"/>
      <c r="AN85" s="620"/>
      <c r="AO85" s="620"/>
      <c r="AP85" s="620"/>
      <c r="AQ85" s="620"/>
      <c r="AR85" s="620"/>
      <c r="AS85" s="620"/>
      <c r="AT85" s="620"/>
      <c r="AU85" s="620"/>
      <c r="AV85" s="620"/>
      <c r="AW85" s="620"/>
      <c r="AX85" s="620"/>
      <c r="AY85" s="621"/>
    </row>
    <row r="86" spans="1:51">
      <c r="A86" s="622">
        <f>$A$44</f>
        <v>99.45</v>
      </c>
      <c r="B86" s="623"/>
      <c r="C86" s="623"/>
      <c r="D86" s="551"/>
      <c r="E86" s="624">
        <f>$E$44</f>
        <v>7</v>
      </c>
      <c r="F86" s="624"/>
      <c r="G86" s="624"/>
      <c r="H86" s="550"/>
      <c r="I86" s="623"/>
      <c r="J86" s="623"/>
      <c r="K86" s="551"/>
      <c r="L86" s="623"/>
      <c r="M86" s="623"/>
      <c r="N86" s="623"/>
      <c r="O86" s="550"/>
      <c r="P86" s="623"/>
      <c r="Q86" s="551"/>
      <c r="R86" s="623"/>
      <c r="S86" s="623"/>
      <c r="T86" s="623"/>
      <c r="U86" s="623"/>
      <c r="V86" s="623"/>
      <c r="W86" s="625">
        <f t="shared" si="6"/>
        <v>696.15</v>
      </c>
      <c r="X86" s="626"/>
      <c r="Y86" s="626"/>
      <c r="Z86" s="627"/>
      <c r="AA86" s="626">
        <f t="shared" si="7"/>
        <v>0</v>
      </c>
      <c r="AB86" s="626"/>
      <c r="AC86" s="626"/>
      <c r="AD86" s="626"/>
      <c r="AE86" s="625">
        <f t="shared" si="8"/>
        <v>0</v>
      </c>
      <c r="AF86" s="626"/>
      <c r="AG86" s="626"/>
      <c r="AH86" s="627"/>
      <c r="AI86" s="620" t="str">
        <f>$AI$44</f>
        <v>ROTEIRO</v>
      </c>
      <c r="AJ86" s="620"/>
      <c r="AK86" s="620"/>
      <c r="AL86" s="620"/>
      <c r="AM86" s="620"/>
      <c r="AN86" s="620"/>
      <c r="AO86" s="620"/>
      <c r="AP86" s="620"/>
      <c r="AQ86" s="620"/>
      <c r="AR86" s="620"/>
      <c r="AS86" s="620"/>
      <c r="AT86" s="620"/>
      <c r="AU86" s="620"/>
      <c r="AV86" s="620"/>
      <c r="AW86" s="620"/>
      <c r="AX86" s="620"/>
      <c r="AY86" s="621"/>
    </row>
    <row r="87" spans="1:51">
      <c r="A87" s="622">
        <f>$A$45</f>
        <v>295</v>
      </c>
      <c r="B87" s="623"/>
      <c r="C87" s="623"/>
      <c r="D87" s="551"/>
      <c r="E87" s="624">
        <f>$E$45</f>
        <v>7</v>
      </c>
      <c r="F87" s="624"/>
      <c r="G87" s="624"/>
      <c r="H87" s="550"/>
      <c r="I87" s="623"/>
      <c r="J87" s="623"/>
      <c r="K87" s="551"/>
      <c r="L87" s="623"/>
      <c r="M87" s="623"/>
      <c r="N87" s="623"/>
      <c r="O87" s="550"/>
      <c r="P87" s="623"/>
      <c r="Q87" s="551"/>
      <c r="R87" s="623"/>
      <c r="S87" s="623"/>
      <c r="T87" s="623"/>
      <c r="U87" s="623"/>
      <c r="V87" s="623"/>
      <c r="W87" s="625">
        <f t="shared" si="6"/>
        <v>2065</v>
      </c>
      <c r="X87" s="626"/>
      <c r="Y87" s="626"/>
      <c r="Z87" s="627"/>
      <c r="AA87" s="626">
        <f t="shared" si="7"/>
        <v>0</v>
      </c>
      <c r="AB87" s="626"/>
      <c r="AC87" s="626"/>
      <c r="AD87" s="626"/>
      <c r="AE87" s="625">
        <f t="shared" si="8"/>
        <v>0</v>
      </c>
      <c r="AF87" s="626"/>
      <c r="AG87" s="626"/>
      <c r="AH87" s="627"/>
      <c r="AI87" s="620" t="str">
        <f>$AI$45</f>
        <v>SÃO JORGE</v>
      </c>
      <c r="AJ87" s="620"/>
      <c r="AK87" s="620"/>
      <c r="AL87" s="620"/>
      <c r="AM87" s="620"/>
      <c r="AN87" s="620"/>
      <c r="AO87" s="620"/>
      <c r="AP87" s="620"/>
      <c r="AQ87" s="620"/>
      <c r="AR87" s="620"/>
      <c r="AS87" s="620"/>
      <c r="AT87" s="620"/>
      <c r="AU87" s="620"/>
      <c r="AV87" s="620"/>
      <c r="AW87" s="620"/>
      <c r="AX87" s="620"/>
      <c r="AY87" s="621"/>
    </row>
    <row r="88" spans="1:51">
      <c r="A88" s="622">
        <f>$A$46</f>
        <v>272</v>
      </c>
      <c r="B88" s="623"/>
      <c r="C88" s="623"/>
      <c r="D88" s="551"/>
      <c r="E88" s="624">
        <f>$E$46</f>
        <v>7</v>
      </c>
      <c r="F88" s="624"/>
      <c r="G88" s="624"/>
      <c r="H88" s="550"/>
      <c r="I88" s="623"/>
      <c r="J88" s="623"/>
      <c r="K88" s="551"/>
      <c r="L88" s="623"/>
      <c r="M88" s="623"/>
      <c r="N88" s="623"/>
      <c r="O88" s="550"/>
      <c r="P88" s="623"/>
      <c r="Q88" s="551"/>
      <c r="R88" s="623"/>
      <c r="S88" s="623"/>
      <c r="T88" s="623"/>
      <c r="U88" s="623"/>
      <c r="V88" s="623"/>
      <c r="W88" s="625">
        <f t="shared" si="6"/>
        <v>1904</v>
      </c>
      <c r="X88" s="626"/>
      <c r="Y88" s="626"/>
      <c r="Z88" s="627"/>
      <c r="AA88" s="626">
        <f t="shared" si="7"/>
        <v>0</v>
      </c>
      <c r="AB88" s="626"/>
      <c r="AC88" s="626"/>
      <c r="AD88" s="626"/>
      <c r="AE88" s="625">
        <f t="shared" si="8"/>
        <v>0</v>
      </c>
      <c r="AF88" s="626"/>
      <c r="AG88" s="626"/>
      <c r="AH88" s="627"/>
      <c r="AI88" s="620" t="str">
        <f>$AI$46</f>
        <v>SEBASTIÃO RIBEIRO BARBOSA (trecho 01)</v>
      </c>
      <c r="AJ88" s="620"/>
      <c r="AK88" s="620"/>
      <c r="AL88" s="620"/>
      <c r="AM88" s="620"/>
      <c r="AN88" s="620"/>
      <c r="AO88" s="620"/>
      <c r="AP88" s="620"/>
      <c r="AQ88" s="620"/>
      <c r="AR88" s="620"/>
      <c r="AS88" s="620"/>
      <c r="AT88" s="620"/>
      <c r="AU88" s="620"/>
      <c r="AV88" s="620"/>
      <c r="AW88" s="620"/>
      <c r="AX88" s="620"/>
      <c r="AY88" s="621"/>
    </row>
    <row r="89" spans="1:51">
      <c r="A89" s="622">
        <f>$A$47</f>
        <v>183</v>
      </c>
      <c r="B89" s="623"/>
      <c r="C89" s="623"/>
      <c r="D89" s="551"/>
      <c r="E89" s="624">
        <f>$E$47</f>
        <v>7</v>
      </c>
      <c r="F89" s="624"/>
      <c r="G89" s="624"/>
      <c r="H89" s="550"/>
      <c r="I89" s="623"/>
      <c r="J89" s="623"/>
      <c r="K89" s="551"/>
      <c r="L89" s="623"/>
      <c r="M89" s="623"/>
      <c r="N89" s="623"/>
      <c r="O89" s="550"/>
      <c r="P89" s="623"/>
      <c r="Q89" s="551"/>
      <c r="R89" s="623"/>
      <c r="S89" s="623"/>
      <c r="T89" s="623"/>
      <c r="U89" s="623"/>
      <c r="V89" s="623"/>
      <c r="W89" s="625">
        <f t="shared" si="6"/>
        <v>1281</v>
      </c>
      <c r="X89" s="626"/>
      <c r="Y89" s="626"/>
      <c r="Z89" s="627"/>
      <c r="AA89" s="626">
        <f t="shared" si="7"/>
        <v>0</v>
      </c>
      <c r="AB89" s="626"/>
      <c r="AC89" s="626"/>
      <c r="AD89" s="626"/>
      <c r="AE89" s="625">
        <f t="shared" si="8"/>
        <v>0</v>
      </c>
      <c r="AF89" s="626"/>
      <c r="AG89" s="626"/>
      <c r="AH89" s="627"/>
      <c r="AI89" s="620" t="str">
        <f>$AI$47</f>
        <v>JOSÉ MACHADO SOBRINHO</v>
      </c>
      <c r="AJ89" s="620"/>
      <c r="AK89" s="620"/>
      <c r="AL89" s="620"/>
      <c r="AM89" s="620"/>
      <c r="AN89" s="620"/>
      <c r="AO89" s="620"/>
      <c r="AP89" s="620"/>
      <c r="AQ89" s="620"/>
      <c r="AR89" s="620"/>
      <c r="AS89" s="620"/>
      <c r="AT89" s="620"/>
      <c r="AU89" s="620"/>
      <c r="AV89" s="620"/>
      <c r="AW89" s="620"/>
      <c r="AX89" s="620"/>
      <c r="AY89" s="621"/>
    </row>
    <row r="90" spans="1:51">
      <c r="A90" s="622">
        <f>$A$48</f>
        <v>113</v>
      </c>
      <c r="B90" s="623"/>
      <c r="C90" s="623"/>
      <c r="D90" s="551"/>
      <c r="E90" s="624">
        <f>$E$48</f>
        <v>7</v>
      </c>
      <c r="F90" s="624"/>
      <c r="G90" s="624"/>
      <c r="H90" s="550"/>
      <c r="I90" s="623"/>
      <c r="J90" s="623"/>
      <c r="K90" s="551"/>
      <c r="L90" s="623"/>
      <c r="M90" s="623"/>
      <c r="N90" s="623"/>
      <c r="O90" s="550"/>
      <c r="P90" s="623"/>
      <c r="Q90" s="551"/>
      <c r="R90" s="623"/>
      <c r="S90" s="623"/>
      <c r="T90" s="623"/>
      <c r="U90" s="623"/>
      <c r="V90" s="623"/>
      <c r="W90" s="625">
        <f t="shared" si="6"/>
        <v>791</v>
      </c>
      <c r="X90" s="626"/>
      <c r="Y90" s="626"/>
      <c r="Z90" s="627"/>
      <c r="AA90" s="626">
        <f t="shared" si="7"/>
        <v>0</v>
      </c>
      <c r="AB90" s="626"/>
      <c r="AC90" s="626"/>
      <c r="AD90" s="626"/>
      <c r="AE90" s="625">
        <f t="shared" si="8"/>
        <v>0</v>
      </c>
      <c r="AF90" s="626"/>
      <c r="AG90" s="626"/>
      <c r="AH90" s="627"/>
      <c r="AI90" s="620" t="str">
        <f>$AI$48</f>
        <v>JOSÉ VALENTIM DOS SANTOS (TRECHO 01)</v>
      </c>
      <c r="AJ90" s="620"/>
      <c r="AK90" s="620"/>
      <c r="AL90" s="620"/>
      <c r="AM90" s="620"/>
      <c r="AN90" s="620"/>
      <c r="AO90" s="620"/>
      <c r="AP90" s="620"/>
      <c r="AQ90" s="620"/>
      <c r="AR90" s="620"/>
      <c r="AS90" s="620"/>
      <c r="AT90" s="620"/>
      <c r="AU90" s="620"/>
      <c r="AV90" s="620"/>
      <c r="AW90" s="620"/>
      <c r="AX90" s="620"/>
      <c r="AY90" s="621"/>
    </row>
    <row r="91" spans="1:51">
      <c r="A91" s="622">
        <f>$A$49</f>
        <v>100.6</v>
      </c>
      <c r="B91" s="623"/>
      <c r="C91" s="623"/>
      <c r="D91" s="551"/>
      <c r="E91" s="624">
        <f>$E$49</f>
        <v>7</v>
      </c>
      <c r="F91" s="624"/>
      <c r="G91" s="624"/>
      <c r="H91" s="550"/>
      <c r="I91" s="623"/>
      <c r="J91" s="623"/>
      <c r="K91" s="551"/>
      <c r="L91" s="623"/>
      <c r="M91" s="623"/>
      <c r="N91" s="623"/>
      <c r="O91" s="550"/>
      <c r="P91" s="623"/>
      <c r="Q91" s="551"/>
      <c r="R91" s="623"/>
      <c r="S91" s="623"/>
      <c r="T91" s="623"/>
      <c r="U91" s="623"/>
      <c r="V91" s="623"/>
      <c r="W91" s="625">
        <f t="shared" si="6"/>
        <v>704.19999999999993</v>
      </c>
      <c r="X91" s="626"/>
      <c r="Y91" s="626"/>
      <c r="Z91" s="627"/>
      <c r="AA91" s="626">
        <f t="shared" si="7"/>
        <v>0</v>
      </c>
      <c r="AB91" s="626"/>
      <c r="AC91" s="626"/>
      <c r="AD91" s="626"/>
      <c r="AE91" s="625">
        <f t="shared" si="8"/>
        <v>0</v>
      </c>
      <c r="AF91" s="626"/>
      <c r="AG91" s="626"/>
      <c r="AH91" s="627"/>
      <c r="AI91" s="620" t="str">
        <f>$AI$49</f>
        <v>JOSÉ VALENTIM DOS SANTOS (TRECHO 02)</v>
      </c>
      <c r="AJ91" s="620"/>
      <c r="AK91" s="620"/>
      <c r="AL91" s="620"/>
      <c r="AM91" s="620"/>
      <c r="AN91" s="620"/>
      <c r="AO91" s="620"/>
      <c r="AP91" s="620"/>
      <c r="AQ91" s="620"/>
      <c r="AR91" s="620"/>
      <c r="AS91" s="620"/>
      <c r="AT91" s="620"/>
      <c r="AU91" s="620"/>
      <c r="AV91" s="620"/>
      <c r="AW91" s="620"/>
      <c r="AX91" s="620"/>
      <c r="AY91" s="621"/>
    </row>
    <row r="92" spans="1:51">
      <c r="A92" s="622">
        <f>$A$50</f>
        <v>154.6</v>
      </c>
      <c r="B92" s="623"/>
      <c r="C92" s="623"/>
      <c r="D92" s="551"/>
      <c r="E92" s="624">
        <f>$E$50</f>
        <v>7</v>
      </c>
      <c r="F92" s="624"/>
      <c r="G92" s="624"/>
      <c r="H92" s="550"/>
      <c r="I92" s="623"/>
      <c r="J92" s="623"/>
      <c r="K92" s="551"/>
      <c r="L92" s="623"/>
      <c r="M92" s="623"/>
      <c r="N92" s="623"/>
      <c r="O92" s="550"/>
      <c r="P92" s="623"/>
      <c r="Q92" s="551"/>
      <c r="R92" s="623"/>
      <c r="S92" s="623"/>
      <c r="T92" s="623"/>
      <c r="U92" s="623"/>
      <c r="V92" s="623"/>
      <c r="W92" s="625">
        <f t="shared" si="6"/>
        <v>1082.2</v>
      </c>
      <c r="X92" s="626"/>
      <c r="Y92" s="626"/>
      <c r="Z92" s="627"/>
      <c r="AA92" s="626">
        <f t="shared" si="7"/>
        <v>0</v>
      </c>
      <c r="AB92" s="626"/>
      <c r="AC92" s="626"/>
      <c r="AD92" s="626"/>
      <c r="AE92" s="625">
        <f t="shared" si="8"/>
        <v>0</v>
      </c>
      <c r="AF92" s="626"/>
      <c r="AG92" s="626"/>
      <c r="AH92" s="627"/>
      <c r="AI92" s="620" t="str">
        <f>$AI$50</f>
        <v>LAURA VITURINO DA ROCHA</v>
      </c>
      <c r="AJ92" s="620"/>
      <c r="AK92" s="620"/>
      <c r="AL92" s="620"/>
      <c r="AM92" s="620"/>
      <c r="AN92" s="620"/>
      <c r="AO92" s="620"/>
      <c r="AP92" s="620"/>
      <c r="AQ92" s="620"/>
      <c r="AR92" s="620"/>
      <c r="AS92" s="620"/>
      <c r="AT92" s="620"/>
      <c r="AU92" s="620"/>
      <c r="AV92" s="620"/>
      <c r="AW92" s="620"/>
      <c r="AX92" s="620"/>
      <c r="AY92" s="621"/>
    </row>
    <row r="93" spans="1:51">
      <c r="A93" s="622">
        <f>$A$51</f>
        <v>57.1</v>
      </c>
      <c r="B93" s="623"/>
      <c r="C93" s="623"/>
      <c r="D93" s="551"/>
      <c r="E93" s="624">
        <f>$E$51</f>
        <v>7</v>
      </c>
      <c r="F93" s="624"/>
      <c r="G93" s="624"/>
      <c r="H93" s="550"/>
      <c r="I93" s="623"/>
      <c r="J93" s="623"/>
      <c r="K93" s="551"/>
      <c r="L93" s="623"/>
      <c r="M93" s="623"/>
      <c r="N93" s="623"/>
      <c r="O93" s="550"/>
      <c r="P93" s="623"/>
      <c r="Q93" s="551"/>
      <c r="R93" s="623"/>
      <c r="S93" s="623"/>
      <c r="T93" s="623"/>
      <c r="U93" s="623"/>
      <c r="V93" s="623"/>
      <c r="W93" s="625">
        <f t="shared" si="6"/>
        <v>399.7</v>
      </c>
      <c r="X93" s="626"/>
      <c r="Y93" s="626"/>
      <c r="Z93" s="627"/>
      <c r="AA93" s="626">
        <f t="shared" si="7"/>
        <v>0</v>
      </c>
      <c r="AB93" s="626"/>
      <c r="AC93" s="626"/>
      <c r="AD93" s="626"/>
      <c r="AE93" s="625">
        <f t="shared" si="8"/>
        <v>0</v>
      </c>
      <c r="AF93" s="626"/>
      <c r="AG93" s="626"/>
      <c r="AH93" s="627"/>
      <c r="AI93" s="620" t="str">
        <f>$AI$51</f>
        <v>PRAÇA MENINO JESUS (TRECHO 01)</v>
      </c>
      <c r="AJ93" s="620"/>
      <c r="AK93" s="620"/>
      <c r="AL93" s="620"/>
      <c r="AM93" s="620"/>
      <c r="AN93" s="620"/>
      <c r="AO93" s="620"/>
      <c r="AP93" s="620"/>
      <c r="AQ93" s="620"/>
      <c r="AR93" s="620"/>
      <c r="AS93" s="620"/>
      <c r="AT93" s="620"/>
      <c r="AU93" s="620"/>
      <c r="AV93" s="620"/>
      <c r="AW93" s="620"/>
      <c r="AX93" s="620"/>
      <c r="AY93" s="621"/>
    </row>
    <row r="94" spans="1:51">
      <c r="A94" s="622">
        <f>$A$52</f>
        <v>58.5</v>
      </c>
      <c r="B94" s="623"/>
      <c r="C94" s="623"/>
      <c r="D94" s="551"/>
      <c r="E94" s="624">
        <f>$E$52</f>
        <v>7</v>
      </c>
      <c r="F94" s="624"/>
      <c r="G94" s="624"/>
      <c r="H94" s="550"/>
      <c r="I94" s="623"/>
      <c r="J94" s="623"/>
      <c r="K94" s="551"/>
      <c r="L94" s="623"/>
      <c r="M94" s="623"/>
      <c r="N94" s="623"/>
      <c r="O94" s="550"/>
      <c r="P94" s="623"/>
      <c r="Q94" s="551"/>
      <c r="R94" s="623"/>
      <c r="S94" s="623"/>
      <c r="T94" s="623"/>
      <c r="U94" s="623"/>
      <c r="V94" s="623"/>
      <c r="W94" s="625">
        <f t="shared" si="6"/>
        <v>409.5</v>
      </c>
      <c r="X94" s="626"/>
      <c r="Y94" s="626"/>
      <c r="Z94" s="627"/>
      <c r="AA94" s="626">
        <f t="shared" si="7"/>
        <v>0</v>
      </c>
      <c r="AB94" s="626"/>
      <c r="AC94" s="626"/>
      <c r="AD94" s="626"/>
      <c r="AE94" s="625">
        <f t="shared" si="8"/>
        <v>0</v>
      </c>
      <c r="AF94" s="626"/>
      <c r="AG94" s="626"/>
      <c r="AH94" s="627"/>
      <c r="AI94" s="620" t="str">
        <f>$AI$52</f>
        <v>PRAÇA MENINO JESUS (TRECHO 02)</v>
      </c>
      <c r="AJ94" s="620"/>
      <c r="AK94" s="620"/>
      <c r="AL94" s="620"/>
      <c r="AM94" s="620"/>
      <c r="AN94" s="620"/>
      <c r="AO94" s="620"/>
      <c r="AP94" s="620"/>
      <c r="AQ94" s="620"/>
      <c r="AR94" s="620"/>
      <c r="AS94" s="620"/>
      <c r="AT94" s="620"/>
      <c r="AU94" s="620"/>
      <c r="AV94" s="620"/>
      <c r="AW94" s="620"/>
      <c r="AX94" s="620"/>
      <c r="AY94" s="621"/>
    </row>
    <row r="95" spans="1:51">
      <c r="A95" s="622">
        <f>$A$53</f>
        <v>38</v>
      </c>
      <c r="B95" s="623"/>
      <c r="C95" s="623"/>
      <c r="D95" s="551"/>
      <c r="E95" s="624">
        <f>$E$53</f>
        <v>7</v>
      </c>
      <c r="F95" s="624"/>
      <c r="G95" s="624"/>
      <c r="H95" s="550"/>
      <c r="I95" s="623"/>
      <c r="J95" s="623"/>
      <c r="K95" s="551"/>
      <c r="L95" s="623"/>
      <c r="M95" s="623"/>
      <c r="N95" s="623"/>
      <c r="O95" s="550"/>
      <c r="P95" s="623"/>
      <c r="Q95" s="551"/>
      <c r="R95" s="623"/>
      <c r="S95" s="623"/>
      <c r="T95" s="623"/>
      <c r="U95" s="623"/>
      <c r="V95" s="623"/>
      <c r="W95" s="625">
        <f t="shared" si="6"/>
        <v>266</v>
      </c>
      <c r="X95" s="626"/>
      <c r="Y95" s="626"/>
      <c r="Z95" s="627"/>
      <c r="AA95" s="626">
        <f t="shared" si="7"/>
        <v>0</v>
      </c>
      <c r="AB95" s="626"/>
      <c r="AC95" s="626"/>
      <c r="AD95" s="626"/>
      <c r="AE95" s="625">
        <f t="shared" si="8"/>
        <v>0</v>
      </c>
      <c r="AF95" s="626"/>
      <c r="AG95" s="626"/>
      <c r="AH95" s="627"/>
      <c r="AI95" s="620" t="str">
        <f>$AI$53</f>
        <v>SEBASTIÃO RIBEIRO BARBOSA (trecho 02) - PRAÇA</v>
      </c>
      <c r="AJ95" s="620"/>
      <c r="AK95" s="620"/>
      <c r="AL95" s="620"/>
      <c r="AM95" s="620"/>
      <c r="AN95" s="620"/>
      <c r="AO95" s="620"/>
      <c r="AP95" s="620"/>
      <c r="AQ95" s="620"/>
      <c r="AR95" s="620"/>
      <c r="AS95" s="620"/>
      <c r="AT95" s="620"/>
      <c r="AU95" s="620"/>
      <c r="AV95" s="620"/>
      <c r="AW95" s="620"/>
      <c r="AX95" s="620"/>
      <c r="AY95" s="621"/>
    </row>
    <row r="96" spans="1:51">
      <c r="A96" s="155" t="str">
        <f>$A$54</f>
        <v>BAIRRO CACIMBAS</v>
      </c>
      <c r="B96" s="153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4"/>
    </row>
    <row r="97" spans="1:51">
      <c r="A97" s="622">
        <f>$A$55</f>
        <v>296.44</v>
      </c>
      <c r="B97" s="623"/>
      <c r="C97" s="623"/>
      <c r="D97" s="551"/>
      <c r="E97" s="624">
        <f>$E$55</f>
        <v>4</v>
      </c>
      <c r="F97" s="624"/>
      <c r="G97" s="624"/>
      <c r="H97" s="550"/>
      <c r="I97" s="623"/>
      <c r="J97" s="623"/>
      <c r="K97" s="551"/>
      <c r="L97" s="623"/>
      <c r="M97" s="623"/>
      <c r="N97" s="623"/>
      <c r="O97" s="550"/>
      <c r="P97" s="623"/>
      <c r="Q97" s="551"/>
      <c r="R97" s="623"/>
      <c r="S97" s="623"/>
      <c r="T97" s="623"/>
      <c r="U97" s="623"/>
      <c r="V97" s="623"/>
      <c r="W97" s="625">
        <f t="shared" ref="W97" si="9">A97*E97</f>
        <v>1185.76</v>
      </c>
      <c r="X97" s="626"/>
      <c r="Y97" s="626"/>
      <c r="Z97" s="627"/>
      <c r="AA97" s="626">
        <f t="shared" ref="AA97" si="10">W97*H97</f>
        <v>0</v>
      </c>
      <c r="AB97" s="626"/>
      <c r="AC97" s="626"/>
      <c r="AD97" s="626"/>
      <c r="AE97" s="625">
        <f t="shared" ref="AE97" si="11">AA97*O97</f>
        <v>0</v>
      </c>
      <c r="AF97" s="626"/>
      <c r="AG97" s="626"/>
      <c r="AH97" s="627"/>
      <c r="AI97" s="620" t="str">
        <f>$AI$55</f>
        <v>RUA SANTA CATARINA</v>
      </c>
      <c r="AJ97" s="620"/>
      <c r="AK97" s="620"/>
      <c r="AL97" s="620"/>
      <c r="AM97" s="620"/>
      <c r="AN97" s="620"/>
      <c r="AO97" s="620"/>
      <c r="AP97" s="620"/>
      <c r="AQ97" s="620"/>
      <c r="AR97" s="620"/>
      <c r="AS97" s="620"/>
      <c r="AT97" s="620"/>
      <c r="AU97" s="620"/>
      <c r="AV97" s="620"/>
      <c r="AW97" s="620"/>
      <c r="AX97" s="620"/>
      <c r="AY97" s="621"/>
    </row>
    <row r="98" spans="1:51">
      <c r="A98" s="155" t="str">
        <f>$A$56</f>
        <v>BAIRRO MANOEL TELES</v>
      </c>
      <c r="B98" s="153"/>
      <c r="C98" s="153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4"/>
    </row>
    <row r="99" spans="1:51">
      <c r="A99" s="622">
        <f>$A$57</f>
        <v>91</v>
      </c>
      <c r="B99" s="623"/>
      <c r="C99" s="623"/>
      <c r="D99" s="551"/>
      <c r="E99" s="624">
        <f>$E$57</f>
        <v>6</v>
      </c>
      <c r="F99" s="624"/>
      <c r="G99" s="624"/>
      <c r="H99" s="550"/>
      <c r="I99" s="623"/>
      <c r="J99" s="623"/>
      <c r="K99" s="551"/>
      <c r="L99" s="623"/>
      <c r="M99" s="623"/>
      <c r="N99" s="623"/>
      <c r="O99" s="550"/>
      <c r="P99" s="623"/>
      <c r="Q99" s="551"/>
      <c r="R99" s="623"/>
      <c r="S99" s="623"/>
      <c r="T99" s="623"/>
      <c r="U99" s="623"/>
      <c r="V99" s="623"/>
      <c r="W99" s="625">
        <f t="shared" ref="W99:W101" si="12">A99*E99</f>
        <v>546</v>
      </c>
      <c r="X99" s="626"/>
      <c r="Y99" s="626"/>
      <c r="Z99" s="627"/>
      <c r="AA99" s="626">
        <f t="shared" ref="AA99:AA101" si="13">W99*H99</f>
        <v>0</v>
      </c>
      <c r="AB99" s="626"/>
      <c r="AC99" s="626"/>
      <c r="AD99" s="626"/>
      <c r="AE99" s="625">
        <f t="shared" ref="AE99:AE101" si="14">AA99*O99</f>
        <v>0</v>
      </c>
      <c r="AF99" s="626"/>
      <c r="AG99" s="626"/>
      <c r="AH99" s="627"/>
      <c r="AI99" s="620" t="str">
        <f>$AI$57</f>
        <v>ANTONIO LEITE</v>
      </c>
      <c r="AJ99" s="620"/>
      <c r="AK99" s="620"/>
      <c r="AL99" s="620"/>
      <c r="AM99" s="620"/>
      <c r="AN99" s="620"/>
      <c r="AO99" s="620"/>
      <c r="AP99" s="620"/>
      <c r="AQ99" s="620"/>
      <c r="AR99" s="620"/>
      <c r="AS99" s="620"/>
      <c r="AT99" s="620"/>
      <c r="AU99" s="620"/>
      <c r="AV99" s="620"/>
      <c r="AW99" s="620"/>
      <c r="AX99" s="620"/>
      <c r="AY99" s="621"/>
    </row>
    <row r="100" spans="1:51">
      <c r="A100" s="622">
        <f>$A$58</f>
        <v>114.45</v>
      </c>
      <c r="B100" s="623"/>
      <c r="C100" s="623"/>
      <c r="D100" s="551"/>
      <c r="E100" s="624">
        <f>$E$58</f>
        <v>7</v>
      </c>
      <c r="F100" s="624"/>
      <c r="G100" s="624"/>
      <c r="H100" s="550"/>
      <c r="I100" s="623"/>
      <c r="J100" s="623"/>
      <c r="K100" s="551"/>
      <c r="L100" s="623"/>
      <c r="M100" s="623"/>
      <c r="N100" s="623"/>
      <c r="O100" s="550"/>
      <c r="P100" s="623"/>
      <c r="Q100" s="551"/>
      <c r="R100" s="623"/>
      <c r="S100" s="623"/>
      <c r="T100" s="623"/>
      <c r="U100" s="623"/>
      <c r="V100" s="623"/>
      <c r="W100" s="625">
        <f t="shared" si="12"/>
        <v>801.15</v>
      </c>
      <c r="X100" s="626"/>
      <c r="Y100" s="626"/>
      <c r="Z100" s="627"/>
      <c r="AA100" s="626">
        <f t="shared" si="13"/>
        <v>0</v>
      </c>
      <c r="AB100" s="626"/>
      <c r="AC100" s="626"/>
      <c r="AD100" s="626"/>
      <c r="AE100" s="625">
        <f t="shared" si="14"/>
        <v>0</v>
      </c>
      <c r="AF100" s="626"/>
      <c r="AG100" s="626"/>
      <c r="AH100" s="627"/>
      <c r="AI100" s="620" t="str">
        <f>$AI$58</f>
        <v>MANOEL LUCINDO DA SILVA</v>
      </c>
      <c r="AJ100" s="620"/>
      <c r="AK100" s="620"/>
      <c r="AL100" s="620"/>
      <c r="AM100" s="620"/>
      <c r="AN100" s="620"/>
      <c r="AO100" s="620"/>
      <c r="AP100" s="620"/>
      <c r="AQ100" s="620"/>
      <c r="AR100" s="620"/>
      <c r="AS100" s="620"/>
      <c r="AT100" s="620"/>
      <c r="AU100" s="620"/>
      <c r="AV100" s="620"/>
      <c r="AW100" s="620"/>
      <c r="AX100" s="620"/>
      <c r="AY100" s="621"/>
    </row>
    <row r="101" spans="1:51">
      <c r="A101" s="622">
        <f>$A$59</f>
        <v>148.55000000000001</v>
      </c>
      <c r="B101" s="623"/>
      <c r="C101" s="623"/>
      <c r="D101" s="551"/>
      <c r="E101" s="624">
        <f>$E$59</f>
        <v>7</v>
      </c>
      <c r="F101" s="624"/>
      <c r="G101" s="624"/>
      <c r="H101" s="550"/>
      <c r="I101" s="623"/>
      <c r="J101" s="623"/>
      <c r="K101" s="551"/>
      <c r="L101" s="623"/>
      <c r="M101" s="623"/>
      <c r="N101" s="623"/>
      <c r="O101" s="550"/>
      <c r="P101" s="623"/>
      <c r="Q101" s="551"/>
      <c r="R101" s="623"/>
      <c r="S101" s="623"/>
      <c r="T101" s="623"/>
      <c r="U101" s="623"/>
      <c r="V101" s="623"/>
      <c r="W101" s="625">
        <f t="shared" si="12"/>
        <v>1039.8500000000001</v>
      </c>
      <c r="X101" s="626"/>
      <c r="Y101" s="626"/>
      <c r="Z101" s="627"/>
      <c r="AA101" s="626">
        <f t="shared" si="13"/>
        <v>0</v>
      </c>
      <c r="AB101" s="626"/>
      <c r="AC101" s="626"/>
      <c r="AD101" s="626"/>
      <c r="AE101" s="625">
        <f t="shared" si="14"/>
        <v>0</v>
      </c>
      <c r="AF101" s="626"/>
      <c r="AG101" s="626"/>
      <c r="AH101" s="627"/>
      <c r="AI101" s="620" t="str">
        <f>$AI$59</f>
        <v>MANOEL CORREIA DE MACEDO</v>
      </c>
      <c r="AJ101" s="620"/>
      <c r="AK101" s="620"/>
      <c r="AL101" s="620"/>
      <c r="AM101" s="620"/>
      <c r="AN101" s="620"/>
      <c r="AO101" s="620"/>
      <c r="AP101" s="620"/>
      <c r="AQ101" s="620"/>
      <c r="AR101" s="620"/>
      <c r="AS101" s="620"/>
      <c r="AT101" s="620"/>
      <c r="AU101" s="620"/>
      <c r="AV101" s="620"/>
      <c r="AW101" s="620"/>
      <c r="AX101" s="620"/>
      <c r="AY101" s="621"/>
    </row>
    <row r="102" spans="1:51">
      <c r="A102" s="155" t="str">
        <f>$A$60</f>
        <v>BAIRRO BRASÍLIA</v>
      </c>
      <c r="B102" s="153"/>
      <c r="C102" s="153"/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4"/>
    </row>
    <row r="103" spans="1:51">
      <c r="A103" s="622">
        <f>$A$61</f>
        <v>78</v>
      </c>
      <c r="B103" s="623"/>
      <c r="C103" s="623"/>
      <c r="D103" s="551"/>
      <c r="E103" s="624">
        <f>$E$61</f>
        <v>7</v>
      </c>
      <c r="F103" s="624"/>
      <c r="G103" s="624"/>
      <c r="H103" s="550"/>
      <c r="I103" s="623"/>
      <c r="J103" s="623"/>
      <c r="K103" s="551"/>
      <c r="L103" s="623"/>
      <c r="M103" s="623"/>
      <c r="N103" s="623"/>
      <c r="O103" s="550"/>
      <c r="P103" s="623"/>
      <c r="Q103" s="551"/>
      <c r="R103" s="623"/>
      <c r="S103" s="623"/>
      <c r="T103" s="623"/>
      <c r="U103" s="623"/>
      <c r="V103" s="623"/>
      <c r="W103" s="625">
        <f t="shared" ref="W103" si="15">A103*E103</f>
        <v>546</v>
      </c>
      <c r="X103" s="626"/>
      <c r="Y103" s="626"/>
      <c r="Z103" s="627"/>
      <c r="AA103" s="626">
        <f t="shared" ref="AA103" si="16">W103*H103</f>
        <v>0</v>
      </c>
      <c r="AB103" s="626"/>
      <c r="AC103" s="626"/>
      <c r="AD103" s="626"/>
      <c r="AE103" s="625">
        <f t="shared" ref="AE103" si="17">AA103*O103</f>
        <v>0</v>
      </c>
      <c r="AF103" s="626"/>
      <c r="AG103" s="626"/>
      <c r="AH103" s="627"/>
      <c r="AI103" s="620" t="str">
        <f>$AI$61</f>
        <v>JOSÉ VENTURA DE OLIVEIRA</v>
      </c>
      <c r="AJ103" s="620"/>
      <c r="AK103" s="620"/>
      <c r="AL103" s="620"/>
      <c r="AM103" s="620"/>
      <c r="AN103" s="620"/>
      <c r="AO103" s="620"/>
      <c r="AP103" s="620"/>
      <c r="AQ103" s="620"/>
      <c r="AR103" s="620"/>
      <c r="AS103" s="620"/>
      <c r="AT103" s="620"/>
      <c r="AU103" s="620"/>
      <c r="AV103" s="620"/>
      <c r="AW103" s="620"/>
      <c r="AX103" s="620"/>
      <c r="AY103" s="621"/>
    </row>
    <row r="104" spans="1:51">
      <c r="A104" s="155" t="str">
        <f>$A$62</f>
        <v>BAIRRO JARDIM TROPICAL</v>
      </c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4"/>
    </row>
    <row r="105" spans="1:51">
      <c r="A105" s="622">
        <f>$A$63</f>
        <v>273</v>
      </c>
      <c r="B105" s="623"/>
      <c r="C105" s="623"/>
      <c r="D105" s="551"/>
      <c r="E105" s="624">
        <f>$E$63</f>
        <v>7</v>
      </c>
      <c r="F105" s="624"/>
      <c r="G105" s="624"/>
      <c r="H105" s="550"/>
      <c r="I105" s="623"/>
      <c r="J105" s="623"/>
      <c r="K105" s="551"/>
      <c r="L105" s="623"/>
      <c r="M105" s="623"/>
      <c r="N105" s="623"/>
      <c r="O105" s="550"/>
      <c r="P105" s="623"/>
      <c r="Q105" s="551"/>
      <c r="R105" s="623"/>
      <c r="S105" s="623"/>
      <c r="T105" s="623"/>
      <c r="U105" s="623"/>
      <c r="V105" s="623"/>
      <c r="W105" s="625">
        <f>A105*E105</f>
        <v>1911</v>
      </c>
      <c r="X105" s="626"/>
      <c r="Y105" s="626"/>
      <c r="Z105" s="627"/>
      <c r="AA105" s="626">
        <f>W105*H105</f>
        <v>0</v>
      </c>
      <c r="AB105" s="626"/>
      <c r="AC105" s="626"/>
      <c r="AD105" s="626"/>
      <c r="AE105" s="625">
        <f>AA105*O105</f>
        <v>0</v>
      </c>
      <c r="AF105" s="626"/>
      <c r="AG105" s="626"/>
      <c r="AH105" s="627"/>
      <c r="AI105" s="620" t="str">
        <f>$AI$63</f>
        <v>ANTÔNIO EVANGELISTA DA SILVA</v>
      </c>
      <c r="AJ105" s="620"/>
      <c r="AK105" s="620"/>
      <c r="AL105" s="620"/>
      <c r="AM105" s="620"/>
      <c r="AN105" s="620"/>
      <c r="AO105" s="620"/>
      <c r="AP105" s="620"/>
      <c r="AQ105" s="620"/>
      <c r="AR105" s="620"/>
      <c r="AS105" s="620"/>
      <c r="AT105" s="620"/>
      <c r="AU105" s="620"/>
      <c r="AV105" s="620"/>
      <c r="AW105" s="620"/>
      <c r="AX105" s="620"/>
      <c r="AY105" s="621"/>
    </row>
    <row r="106" spans="1:51">
      <c r="A106" s="615"/>
      <c r="B106" s="616"/>
      <c r="C106" s="616"/>
      <c r="D106" s="617"/>
      <c r="E106" s="616"/>
      <c r="F106" s="616"/>
      <c r="G106" s="616"/>
      <c r="H106" s="615"/>
      <c r="I106" s="616"/>
      <c r="J106" s="616"/>
      <c r="K106" s="617"/>
      <c r="L106" s="616"/>
      <c r="M106" s="616"/>
      <c r="N106" s="616"/>
      <c r="O106" s="615"/>
      <c r="P106" s="616"/>
      <c r="Q106" s="617"/>
      <c r="R106" s="616"/>
      <c r="S106" s="616"/>
      <c r="T106" s="616"/>
      <c r="U106" s="616"/>
      <c r="V106" s="616"/>
      <c r="W106" s="615">
        <f>SUM(W71:Z105)</f>
        <v>41140.92</v>
      </c>
      <c r="X106" s="616"/>
      <c r="Y106" s="616">
        <f>SUM(Y71:AD105)</f>
        <v>0</v>
      </c>
      <c r="Z106" s="617"/>
      <c r="AA106" s="616"/>
      <c r="AB106" s="616"/>
      <c r="AC106" s="616"/>
      <c r="AD106" s="616"/>
      <c r="AE106" s="615"/>
      <c r="AF106" s="616"/>
      <c r="AG106" s="616"/>
      <c r="AH106" s="617"/>
      <c r="AI106" s="618" t="s">
        <v>132</v>
      </c>
      <c r="AJ106" s="618"/>
      <c r="AK106" s="618"/>
      <c r="AL106" s="618"/>
      <c r="AM106" s="618"/>
      <c r="AN106" s="618"/>
      <c r="AO106" s="618"/>
      <c r="AP106" s="618"/>
      <c r="AQ106" s="618"/>
      <c r="AR106" s="618"/>
      <c r="AS106" s="618"/>
      <c r="AT106" s="618"/>
      <c r="AU106" s="618"/>
      <c r="AV106" s="618"/>
      <c r="AW106" s="618"/>
      <c r="AX106" s="618"/>
      <c r="AY106" s="619"/>
    </row>
    <row r="107" spans="1:51">
      <c r="A107" s="337"/>
      <c r="B107" s="337"/>
      <c r="C107" s="337"/>
      <c r="D107" s="337"/>
      <c r="E107" s="337"/>
      <c r="F107" s="337"/>
      <c r="G107" s="337"/>
      <c r="H107" s="337"/>
      <c r="I107" s="337"/>
      <c r="J107" s="337"/>
      <c r="K107" s="337"/>
      <c r="L107" s="337"/>
      <c r="M107" s="337"/>
      <c r="N107" s="337"/>
      <c r="O107" s="337"/>
      <c r="P107" s="337"/>
      <c r="Q107" s="337"/>
      <c r="R107" s="337"/>
      <c r="S107" s="337"/>
      <c r="T107" s="337"/>
      <c r="U107" s="337"/>
      <c r="V107" s="337"/>
      <c r="W107" s="337"/>
      <c r="X107" s="337"/>
      <c r="Y107" s="337"/>
      <c r="Z107" s="337"/>
      <c r="AA107" s="337"/>
      <c r="AB107" s="337"/>
      <c r="AC107" s="337"/>
      <c r="AD107" s="337"/>
      <c r="AE107" s="337"/>
      <c r="AF107" s="337"/>
      <c r="AG107" s="337"/>
      <c r="AH107" s="337"/>
      <c r="AI107" s="337"/>
      <c r="AJ107" s="337"/>
      <c r="AK107" s="337"/>
      <c r="AL107" s="337"/>
      <c r="AM107" s="337"/>
      <c r="AN107" s="337"/>
      <c r="AO107" s="337"/>
      <c r="AP107" s="337"/>
      <c r="AQ107" s="337"/>
      <c r="AR107" s="337"/>
      <c r="AS107" s="337"/>
      <c r="AT107" s="337"/>
      <c r="AU107" s="337"/>
      <c r="AV107" s="337"/>
      <c r="AW107" s="337"/>
      <c r="AX107" s="337"/>
      <c r="AY107" s="337"/>
    </row>
    <row r="108" spans="1:51">
      <c r="A108" s="337"/>
      <c r="B108" s="337"/>
      <c r="C108" s="337"/>
      <c r="D108" s="337"/>
      <c r="E108" s="337"/>
      <c r="F108" s="337"/>
      <c r="G108" s="337"/>
      <c r="H108" s="337"/>
      <c r="I108" s="337"/>
      <c r="J108" s="337"/>
      <c r="K108" s="337"/>
      <c r="L108" s="337"/>
      <c r="M108" s="337"/>
      <c r="N108" s="337"/>
      <c r="O108" s="337"/>
      <c r="P108" s="337"/>
      <c r="Q108" s="337"/>
      <c r="R108" s="337"/>
      <c r="S108" s="337"/>
      <c r="T108" s="337"/>
      <c r="U108" s="337"/>
      <c r="V108" s="337"/>
      <c r="W108" s="337"/>
      <c r="X108" s="337"/>
      <c r="Y108" s="337"/>
      <c r="Z108" s="337"/>
      <c r="AA108" s="337"/>
      <c r="AB108" s="337"/>
      <c r="AC108" s="337"/>
      <c r="AD108" s="337"/>
      <c r="AE108" s="337"/>
      <c r="AF108" s="337"/>
      <c r="AG108" s="337"/>
      <c r="AH108" s="337"/>
      <c r="AI108" s="337"/>
      <c r="AJ108" s="337"/>
      <c r="AK108" s="337"/>
      <c r="AL108" s="337"/>
      <c r="AM108" s="337"/>
      <c r="AN108" s="337"/>
      <c r="AO108" s="337"/>
      <c r="AP108" s="337"/>
      <c r="AQ108" s="337"/>
      <c r="AR108" s="337"/>
      <c r="AS108" s="337"/>
      <c r="AT108" s="337"/>
      <c r="AU108" s="337"/>
      <c r="AV108" s="337"/>
      <c r="AW108" s="337"/>
      <c r="AX108" s="337"/>
      <c r="AY108" s="337"/>
    </row>
    <row r="109" spans="1:51">
      <c r="A109" s="531" t="str">
        <f>'Planilha Orçamentária'!A24</f>
        <v>2.5</v>
      </c>
      <c r="B109" s="532"/>
      <c r="C109" s="520"/>
      <c r="D109" s="520"/>
      <c r="E109" s="535" t="str">
        <f>'Planilha Orçamentária'!D24</f>
        <v>PAVIMENTAÇÃO</v>
      </c>
      <c r="F109" s="535"/>
      <c r="G109" s="535"/>
      <c r="H109" s="535"/>
      <c r="I109" s="535"/>
      <c r="J109" s="535"/>
      <c r="K109" s="535"/>
      <c r="L109" s="535"/>
      <c r="M109" s="535"/>
      <c r="N109" s="535"/>
      <c r="O109" s="535"/>
      <c r="P109" s="535"/>
      <c r="Q109" s="535"/>
      <c r="R109" s="535"/>
      <c r="S109" s="535"/>
      <c r="T109" s="535"/>
      <c r="U109" s="535"/>
      <c r="V109" s="535"/>
      <c r="W109" s="535"/>
      <c r="X109" s="535"/>
      <c r="Y109" s="535"/>
      <c r="Z109" s="535"/>
      <c r="AA109" s="535"/>
      <c r="AB109" s="535"/>
      <c r="AC109" s="535"/>
      <c r="AD109" s="535"/>
      <c r="AE109" s="535"/>
      <c r="AF109" s="535"/>
      <c r="AG109" s="535"/>
      <c r="AH109" s="535"/>
      <c r="AI109" s="535"/>
      <c r="AJ109" s="535"/>
      <c r="AK109" s="535"/>
      <c r="AL109" s="535"/>
      <c r="AM109" s="535"/>
      <c r="AN109" s="535"/>
      <c r="AO109" s="535"/>
      <c r="AP109" s="535"/>
      <c r="AQ109" s="535"/>
      <c r="AR109" s="535"/>
      <c r="AS109" s="535"/>
      <c r="AT109" s="535"/>
      <c r="AU109" s="535"/>
      <c r="AV109" s="535"/>
      <c r="AW109" s="535"/>
      <c r="AX109" s="535"/>
      <c r="AY109" s="536"/>
    </row>
    <row r="110" spans="1:51">
      <c r="A110" s="531" t="str">
        <f>'Planilha Orçamentária'!A25</f>
        <v>2.5.1</v>
      </c>
      <c r="B110" s="532"/>
      <c r="C110" s="520"/>
      <c r="D110" s="520"/>
      <c r="E110" s="535" t="str">
        <f>'Planilha Orçamentária'!D25</f>
        <v>Pavimentação em paralelepípedo</v>
      </c>
      <c r="F110" s="535"/>
      <c r="G110" s="535"/>
      <c r="H110" s="535"/>
      <c r="I110" s="535"/>
      <c r="J110" s="535"/>
      <c r="K110" s="535"/>
      <c r="L110" s="535"/>
      <c r="M110" s="535"/>
      <c r="N110" s="535"/>
      <c r="O110" s="535"/>
      <c r="P110" s="535"/>
      <c r="Q110" s="535"/>
      <c r="R110" s="535"/>
      <c r="S110" s="535"/>
      <c r="T110" s="535"/>
      <c r="U110" s="535"/>
      <c r="V110" s="535"/>
      <c r="W110" s="535"/>
      <c r="X110" s="535"/>
      <c r="Y110" s="535"/>
      <c r="Z110" s="535"/>
      <c r="AA110" s="535"/>
      <c r="AB110" s="535"/>
      <c r="AC110" s="535"/>
      <c r="AD110" s="535"/>
      <c r="AE110" s="535"/>
      <c r="AF110" s="535"/>
      <c r="AG110" s="535"/>
      <c r="AH110" s="535"/>
      <c r="AI110" s="535"/>
      <c r="AJ110" s="535"/>
      <c r="AK110" s="535"/>
      <c r="AL110" s="535"/>
      <c r="AM110" s="535"/>
      <c r="AN110" s="535"/>
      <c r="AO110" s="535"/>
      <c r="AP110" s="535"/>
      <c r="AQ110" s="535"/>
      <c r="AR110" s="535"/>
      <c r="AS110" s="535"/>
      <c r="AT110" s="535"/>
      <c r="AU110" s="535"/>
      <c r="AV110" s="535"/>
      <c r="AW110" s="535"/>
      <c r="AX110" s="535"/>
      <c r="AY110" s="536"/>
    </row>
    <row r="111" spans="1:51" ht="28.9" customHeight="1">
      <c r="A111" s="531" t="str">
        <f>'Planilha Orçamentária'!A26</f>
        <v>2.5.1.1</v>
      </c>
      <c r="B111" s="532"/>
      <c r="C111" s="520"/>
      <c r="D111" s="520"/>
      <c r="E111" s="533" t="str">
        <f>'Planilha Orçamentária'!D26</f>
        <v>EXECUÇÃO DE PAVIMENTO EM PARALELEPÍPEDOS, REJUNTAMENTO COM ARGAMASSA TRAÇO 1:3 (CIMENTO E AREIA). AF_05/2020</v>
      </c>
      <c r="F111" s="533"/>
      <c r="G111" s="533"/>
      <c r="H111" s="533"/>
      <c r="I111" s="533"/>
      <c r="J111" s="533"/>
      <c r="K111" s="533"/>
      <c r="L111" s="533"/>
      <c r="M111" s="533"/>
      <c r="N111" s="533"/>
      <c r="O111" s="533"/>
      <c r="P111" s="533"/>
      <c r="Q111" s="533"/>
      <c r="R111" s="533"/>
      <c r="S111" s="533"/>
      <c r="T111" s="533"/>
      <c r="U111" s="533"/>
      <c r="V111" s="533"/>
      <c r="W111" s="533"/>
      <c r="X111" s="533"/>
      <c r="Y111" s="533"/>
      <c r="Z111" s="533"/>
      <c r="AA111" s="533"/>
      <c r="AB111" s="533"/>
      <c r="AC111" s="533"/>
      <c r="AD111" s="533"/>
      <c r="AE111" s="533"/>
      <c r="AF111" s="533"/>
      <c r="AG111" s="533"/>
      <c r="AH111" s="533"/>
      <c r="AI111" s="533"/>
      <c r="AJ111" s="533"/>
      <c r="AK111" s="533"/>
      <c r="AL111" s="533"/>
      <c r="AM111" s="533"/>
      <c r="AN111" s="533"/>
      <c r="AO111" s="533"/>
      <c r="AP111" s="533"/>
      <c r="AQ111" s="533"/>
      <c r="AR111" s="533"/>
      <c r="AS111" s="533"/>
      <c r="AT111" s="533"/>
      <c r="AU111" s="533"/>
      <c r="AV111" s="533"/>
      <c r="AW111" s="533"/>
      <c r="AX111" s="533"/>
      <c r="AY111" s="534"/>
    </row>
    <row r="112" spans="1:51">
      <c r="A112" s="630" t="s">
        <v>2</v>
      </c>
      <c r="B112" s="630"/>
      <c r="C112" s="630"/>
      <c r="D112" s="630"/>
      <c r="E112" s="630" t="s">
        <v>1</v>
      </c>
      <c r="F112" s="630"/>
      <c r="G112" s="630"/>
      <c r="H112" s="630" t="s">
        <v>124</v>
      </c>
      <c r="I112" s="630"/>
      <c r="J112" s="630"/>
      <c r="K112" s="630"/>
      <c r="L112" s="631" t="s">
        <v>125</v>
      </c>
      <c r="M112" s="632"/>
      <c r="N112" s="633"/>
      <c r="O112" s="630" t="s">
        <v>126</v>
      </c>
      <c r="P112" s="630"/>
      <c r="Q112" s="630"/>
      <c r="R112" s="631" t="s">
        <v>127</v>
      </c>
      <c r="S112" s="632"/>
      <c r="T112" s="632"/>
      <c r="U112" s="632"/>
      <c r="V112" s="633"/>
      <c r="W112" s="630" t="s">
        <v>128</v>
      </c>
      <c r="X112" s="630"/>
      <c r="Y112" s="630"/>
      <c r="Z112" s="630"/>
      <c r="AA112" s="630" t="s">
        <v>129</v>
      </c>
      <c r="AB112" s="630"/>
      <c r="AC112" s="630"/>
      <c r="AD112" s="630"/>
      <c r="AE112" s="630" t="s">
        <v>130</v>
      </c>
      <c r="AF112" s="630"/>
      <c r="AG112" s="630"/>
      <c r="AH112" s="630"/>
      <c r="AI112" s="631" t="s">
        <v>131</v>
      </c>
      <c r="AJ112" s="632"/>
      <c r="AK112" s="632"/>
      <c r="AL112" s="632"/>
      <c r="AM112" s="632"/>
      <c r="AN112" s="632"/>
      <c r="AO112" s="632"/>
      <c r="AP112" s="632"/>
      <c r="AQ112" s="632"/>
      <c r="AR112" s="632"/>
      <c r="AS112" s="632"/>
      <c r="AT112" s="632"/>
      <c r="AU112" s="632"/>
      <c r="AV112" s="632"/>
      <c r="AW112" s="632"/>
      <c r="AX112" s="632"/>
      <c r="AY112" s="633"/>
    </row>
    <row r="113" spans="1:51">
      <c r="A113" s="155" t="str">
        <f>$A$28</f>
        <v>BAIRRO SANTA ESMERALDA</v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4"/>
    </row>
    <row r="114" spans="1:51">
      <c r="A114" s="634">
        <f>$A$29</f>
        <v>128.65</v>
      </c>
      <c r="B114" s="588"/>
      <c r="C114" s="588"/>
      <c r="D114" s="589"/>
      <c r="E114" s="586">
        <f>$E$29</f>
        <v>7</v>
      </c>
      <c r="F114" s="586"/>
      <c r="G114" s="586"/>
      <c r="H114" s="610"/>
      <c r="I114" s="588"/>
      <c r="J114" s="588"/>
      <c r="K114" s="589"/>
      <c r="L114" s="588"/>
      <c r="M114" s="588"/>
      <c r="N114" s="588"/>
      <c r="O114" s="610"/>
      <c r="P114" s="588"/>
      <c r="Q114" s="589"/>
      <c r="R114" s="588"/>
      <c r="S114" s="588"/>
      <c r="T114" s="588"/>
      <c r="U114" s="588"/>
      <c r="V114" s="588"/>
      <c r="W114" s="657">
        <f t="shared" ref="W114:W138" si="18">A114*E114</f>
        <v>900.55000000000007</v>
      </c>
      <c r="X114" s="658"/>
      <c r="Y114" s="658"/>
      <c r="Z114" s="659"/>
      <c r="AA114" s="658">
        <f t="shared" ref="AA114:AA138" si="19">W114*H114</f>
        <v>0</v>
      </c>
      <c r="AB114" s="658"/>
      <c r="AC114" s="658"/>
      <c r="AD114" s="658"/>
      <c r="AE114" s="657">
        <f t="shared" ref="AE114:AE138" si="20">AA114*O114</f>
        <v>0</v>
      </c>
      <c r="AF114" s="658"/>
      <c r="AG114" s="658"/>
      <c r="AH114" s="659"/>
      <c r="AI114" s="577" t="str">
        <f>$AI$29</f>
        <v>CRISTO REDENTOR</v>
      </c>
      <c r="AJ114" s="577"/>
      <c r="AK114" s="577"/>
      <c r="AL114" s="577"/>
      <c r="AM114" s="577"/>
      <c r="AN114" s="577"/>
      <c r="AO114" s="577"/>
      <c r="AP114" s="577"/>
      <c r="AQ114" s="577"/>
      <c r="AR114" s="577"/>
      <c r="AS114" s="577"/>
      <c r="AT114" s="577"/>
      <c r="AU114" s="577"/>
      <c r="AV114" s="577"/>
      <c r="AW114" s="577"/>
      <c r="AX114" s="577"/>
      <c r="AY114" s="660"/>
    </row>
    <row r="115" spans="1:51">
      <c r="A115" s="622">
        <f>$A$30</f>
        <v>189.66</v>
      </c>
      <c r="B115" s="549"/>
      <c r="C115" s="549"/>
      <c r="D115" s="551"/>
      <c r="E115" s="580">
        <f>$E$30</f>
        <v>7</v>
      </c>
      <c r="F115" s="580"/>
      <c r="G115" s="580"/>
      <c r="H115" s="550"/>
      <c r="I115" s="549"/>
      <c r="J115" s="549"/>
      <c r="K115" s="551"/>
      <c r="L115" s="549"/>
      <c r="M115" s="549"/>
      <c r="N115" s="549"/>
      <c r="O115" s="550"/>
      <c r="P115" s="549"/>
      <c r="Q115" s="551"/>
      <c r="R115" s="549"/>
      <c r="S115" s="549"/>
      <c r="T115" s="549"/>
      <c r="U115" s="549"/>
      <c r="V115" s="549"/>
      <c r="W115" s="625">
        <f t="shared" si="18"/>
        <v>1327.62</v>
      </c>
      <c r="X115" s="647"/>
      <c r="Y115" s="647"/>
      <c r="Z115" s="627"/>
      <c r="AA115" s="647">
        <f t="shared" si="19"/>
        <v>0</v>
      </c>
      <c r="AB115" s="647"/>
      <c r="AC115" s="647"/>
      <c r="AD115" s="647"/>
      <c r="AE115" s="625">
        <f t="shared" si="20"/>
        <v>0</v>
      </c>
      <c r="AF115" s="647"/>
      <c r="AG115" s="647"/>
      <c r="AH115" s="627"/>
      <c r="AI115" s="557" t="str">
        <f>$AI$30</f>
        <v>DA LIBERDADE</v>
      </c>
      <c r="AJ115" s="557"/>
      <c r="AK115" s="557"/>
      <c r="AL115" s="557"/>
      <c r="AM115" s="557"/>
      <c r="AN115" s="557"/>
      <c r="AO115" s="557"/>
      <c r="AP115" s="557"/>
      <c r="AQ115" s="557"/>
      <c r="AR115" s="557"/>
      <c r="AS115" s="557"/>
      <c r="AT115" s="557"/>
      <c r="AU115" s="557"/>
      <c r="AV115" s="557"/>
      <c r="AW115" s="557"/>
      <c r="AX115" s="557"/>
      <c r="AY115" s="621"/>
    </row>
    <row r="116" spans="1:51">
      <c r="A116" s="622">
        <f>$A$31</f>
        <v>140</v>
      </c>
      <c r="B116" s="549"/>
      <c r="C116" s="549"/>
      <c r="D116" s="551"/>
      <c r="E116" s="580">
        <f>$E$31</f>
        <v>7</v>
      </c>
      <c r="F116" s="580"/>
      <c r="G116" s="580"/>
      <c r="H116" s="550"/>
      <c r="I116" s="549"/>
      <c r="J116" s="549"/>
      <c r="K116" s="551"/>
      <c r="L116" s="549"/>
      <c r="M116" s="549"/>
      <c r="N116" s="549"/>
      <c r="O116" s="550"/>
      <c r="P116" s="549"/>
      <c r="Q116" s="551"/>
      <c r="R116" s="549"/>
      <c r="S116" s="549"/>
      <c r="T116" s="549"/>
      <c r="U116" s="549"/>
      <c r="V116" s="549"/>
      <c r="W116" s="625">
        <f t="shared" si="18"/>
        <v>980</v>
      </c>
      <c r="X116" s="647"/>
      <c r="Y116" s="647"/>
      <c r="Z116" s="627"/>
      <c r="AA116" s="647">
        <f t="shared" si="19"/>
        <v>0</v>
      </c>
      <c r="AB116" s="647"/>
      <c r="AC116" s="647"/>
      <c r="AD116" s="647"/>
      <c r="AE116" s="625">
        <f t="shared" si="20"/>
        <v>0</v>
      </c>
      <c r="AF116" s="647"/>
      <c r="AG116" s="647"/>
      <c r="AH116" s="627"/>
      <c r="AI116" s="557" t="str">
        <f>$AI$31</f>
        <v>DR. JOSÉ AMAURÍ CANUTO</v>
      </c>
      <c r="AJ116" s="557"/>
      <c r="AK116" s="557"/>
      <c r="AL116" s="557"/>
      <c r="AM116" s="557"/>
      <c r="AN116" s="557"/>
      <c r="AO116" s="557"/>
      <c r="AP116" s="557"/>
      <c r="AQ116" s="557"/>
      <c r="AR116" s="557"/>
      <c r="AS116" s="557"/>
      <c r="AT116" s="557"/>
      <c r="AU116" s="557"/>
      <c r="AV116" s="557"/>
      <c r="AW116" s="557"/>
      <c r="AX116" s="557"/>
      <c r="AY116" s="621"/>
    </row>
    <row r="117" spans="1:51">
      <c r="A117" s="622">
        <f>$A$32</f>
        <v>125.95</v>
      </c>
      <c r="B117" s="628"/>
      <c r="C117" s="628"/>
      <c r="D117" s="629"/>
      <c r="E117" s="580">
        <f>$E$32</f>
        <v>7</v>
      </c>
      <c r="F117" s="580"/>
      <c r="G117" s="580"/>
      <c r="H117" s="550"/>
      <c r="I117" s="549"/>
      <c r="J117" s="549"/>
      <c r="K117" s="551"/>
      <c r="L117" s="549"/>
      <c r="M117" s="549"/>
      <c r="N117" s="549"/>
      <c r="O117" s="550"/>
      <c r="P117" s="549"/>
      <c r="Q117" s="551"/>
      <c r="R117" s="549"/>
      <c r="S117" s="549"/>
      <c r="T117" s="549"/>
      <c r="U117" s="549"/>
      <c r="V117" s="549"/>
      <c r="W117" s="625">
        <f t="shared" si="18"/>
        <v>881.65</v>
      </c>
      <c r="X117" s="647"/>
      <c r="Y117" s="647"/>
      <c r="Z117" s="627"/>
      <c r="AA117" s="647">
        <f t="shared" si="19"/>
        <v>0</v>
      </c>
      <c r="AB117" s="647"/>
      <c r="AC117" s="647"/>
      <c r="AD117" s="647"/>
      <c r="AE117" s="625">
        <f t="shared" si="20"/>
        <v>0</v>
      </c>
      <c r="AF117" s="647"/>
      <c r="AG117" s="647"/>
      <c r="AH117" s="627"/>
      <c r="AI117" s="557" t="str">
        <f>$AI$32</f>
        <v>LUIS DE ALBUQUERQUE LIMA</v>
      </c>
      <c r="AJ117" s="557"/>
      <c r="AK117" s="557"/>
      <c r="AL117" s="557"/>
      <c r="AM117" s="557"/>
      <c r="AN117" s="557"/>
      <c r="AO117" s="557"/>
      <c r="AP117" s="557"/>
      <c r="AQ117" s="557"/>
      <c r="AR117" s="557"/>
      <c r="AS117" s="557"/>
      <c r="AT117" s="557"/>
      <c r="AU117" s="557"/>
      <c r="AV117" s="557"/>
      <c r="AW117" s="557"/>
      <c r="AX117" s="557"/>
      <c r="AY117" s="621"/>
    </row>
    <row r="118" spans="1:51">
      <c r="A118" s="622">
        <f>$A$33</f>
        <v>175.5</v>
      </c>
      <c r="B118" s="549"/>
      <c r="C118" s="549"/>
      <c r="D118" s="551"/>
      <c r="E118" s="580">
        <f>$E$33</f>
        <v>7</v>
      </c>
      <c r="F118" s="580"/>
      <c r="G118" s="580"/>
      <c r="H118" s="550"/>
      <c r="I118" s="549"/>
      <c r="J118" s="549"/>
      <c r="K118" s="551"/>
      <c r="L118" s="549"/>
      <c r="M118" s="549"/>
      <c r="N118" s="549"/>
      <c r="O118" s="550"/>
      <c r="P118" s="549"/>
      <c r="Q118" s="551"/>
      <c r="R118" s="549"/>
      <c r="S118" s="549"/>
      <c r="T118" s="549"/>
      <c r="U118" s="549"/>
      <c r="V118" s="549"/>
      <c r="W118" s="625">
        <f t="shared" si="18"/>
        <v>1228.5</v>
      </c>
      <c r="X118" s="647"/>
      <c r="Y118" s="647"/>
      <c r="Z118" s="627"/>
      <c r="AA118" s="647">
        <f t="shared" si="19"/>
        <v>0</v>
      </c>
      <c r="AB118" s="647"/>
      <c r="AC118" s="647"/>
      <c r="AD118" s="647"/>
      <c r="AE118" s="625">
        <f t="shared" si="20"/>
        <v>0</v>
      </c>
      <c r="AF118" s="647"/>
      <c r="AG118" s="647"/>
      <c r="AH118" s="627"/>
      <c r="AI118" s="557" t="str">
        <f>$AI$33</f>
        <v>FLORO GOMES NOVAIS</v>
      </c>
      <c r="AJ118" s="557"/>
      <c r="AK118" s="557"/>
      <c r="AL118" s="557"/>
      <c r="AM118" s="557"/>
      <c r="AN118" s="557"/>
      <c r="AO118" s="557"/>
      <c r="AP118" s="557"/>
      <c r="AQ118" s="557"/>
      <c r="AR118" s="557"/>
      <c r="AS118" s="557"/>
      <c r="AT118" s="557"/>
      <c r="AU118" s="557"/>
      <c r="AV118" s="557"/>
      <c r="AW118" s="557"/>
      <c r="AX118" s="557"/>
      <c r="AY118" s="621"/>
    </row>
    <row r="119" spans="1:51">
      <c r="A119" s="622">
        <f>$A$34</f>
        <v>526.79999999999995</v>
      </c>
      <c r="B119" s="549"/>
      <c r="C119" s="549"/>
      <c r="D119" s="551"/>
      <c r="E119" s="580">
        <f>$E$34</f>
        <v>7</v>
      </c>
      <c r="F119" s="580"/>
      <c r="G119" s="580"/>
      <c r="H119" s="550"/>
      <c r="I119" s="549"/>
      <c r="J119" s="549"/>
      <c r="K119" s="551"/>
      <c r="L119" s="549"/>
      <c r="M119" s="549"/>
      <c r="N119" s="549"/>
      <c r="O119" s="550"/>
      <c r="P119" s="549"/>
      <c r="Q119" s="551"/>
      <c r="R119" s="549"/>
      <c r="S119" s="549"/>
      <c r="T119" s="549"/>
      <c r="U119" s="549"/>
      <c r="V119" s="549"/>
      <c r="W119" s="625">
        <f t="shared" si="18"/>
        <v>3687.5999999999995</v>
      </c>
      <c r="X119" s="647"/>
      <c r="Y119" s="647"/>
      <c r="Z119" s="627"/>
      <c r="AA119" s="647">
        <f t="shared" si="19"/>
        <v>0</v>
      </c>
      <c r="AB119" s="647"/>
      <c r="AC119" s="647"/>
      <c r="AD119" s="647"/>
      <c r="AE119" s="625">
        <f t="shared" si="20"/>
        <v>0</v>
      </c>
      <c r="AF119" s="647"/>
      <c r="AG119" s="647"/>
      <c r="AH119" s="627"/>
      <c r="AI119" s="557" t="str">
        <f>$AI$34</f>
        <v>IRMÃO JOSÉ AUGUSTO PEREIRA</v>
      </c>
      <c r="AJ119" s="557"/>
      <c r="AK119" s="557"/>
      <c r="AL119" s="557"/>
      <c r="AM119" s="557"/>
      <c r="AN119" s="557"/>
      <c r="AO119" s="557"/>
      <c r="AP119" s="557"/>
      <c r="AQ119" s="557"/>
      <c r="AR119" s="557"/>
      <c r="AS119" s="557"/>
      <c r="AT119" s="557"/>
      <c r="AU119" s="557"/>
      <c r="AV119" s="557"/>
      <c r="AW119" s="557"/>
      <c r="AX119" s="557"/>
      <c r="AY119" s="621"/>
    </row>
    <row r="120" spans="1:51">
      <c r="A120" s="622">
        <f>$A$35</f>
        <v>192.75</v>
      </c>
      <c r="B120" s="549"/>
      <c r="C120" s="549"/>
      <c r="D120" s="551"/>
      <c r="E120" s="580">
        <f>$E$35</f>
        <v>7</v>
      </c>
      <c r="F120" s="580"/>
      <c r="G120" s="580"/>
      <c r="H120" s="550"/>
      <c r="I120" s="549"/>
      <c r="J120" s="549"/>
      <c r="K120" s="551"/>
      <c r="L120" s="549"/>
      <c r="M120" s="549"/>
      <c r="N120" s="549"/>
      <c r="O120" s="550"/>
      <c r="P120" s="549"/>
      <c r="Q120" s="551"/>
      <c r="R120" s="549"/>
      <c r="S120" s="549"/>
      <c r="T120" s="549"/>
      <c r="U120" s="549"/>
      <c r="V120" s="549"/>
      <c r="W120" s="625">
        <f t="shared" si="18"/>
        <v>1349.25</v>
      </c>
      <c r="X120" s="647"/>
      <c r="Y120" s="647"/>
      <c r="Z120" s="627"/>
      <c r="AA120" s="647">
        <f t="shared" si="19"/>
        <v>0</v>
      </c>
      <c r="AB120" s="647"/>
      <c r="AC120" s="647"/>
      <c r="AD120" s="647"/>
      <c r="AE120" s="625">
        <f t="shared" si="20"/>
        <v>0</v>
      </c>
      <c r="AF120" s="647"/>
      <c r="AG120" s="647"/>
      <c r="AH120" s="627"/>
      <c r="AI120" s="557" t="str">
        <f>$AI$35</f>
        <v>ISMAEL MAXIMINIANO DA SILVA</v>
      </c>
      <c r="AJ120" s="557"/>
      <c r="AK120" s="557"/>
      <c r="AL120" s="557"/>
      <c r="AM120" s="557"/>
      <c r="AN120" s="557"/>
      <c r="AO120" s="557"/>
      <c r="AP120" s="557"/>
      <c r="AQ120" s="557"/>
      <c r="AR120" s="557"/>
      <c r="AS120" s="557"/>
      <c r="AT120" s="557"/>
      <c r="AU120" s="557"/>
      <c r="AV120" s="557"/>
      <c r="AW120" s="557"/>
      <c r="AX120" s="557"/>
      <c r="AY120" s="621"/>
    </row>
    <row r="121" spans="1:51">
      <c r="A121" s="622">
        <f>$A$36</f>
        <v>388.47</v>
      </c>
      <c r="B121" s="549"/>
      <c r="C121" s="549"/>
      <c r="D121" s="551"/>
      <c r="E121" s="580">
        <f>$E$36</f>
        <v>7</v>
      </c>
      <c r="F121" s="580"/>
      <c r="G121" s="580"/>
      <c r="H121" s="550"/>
      <c r="I121" s="549"/>
      <c r="J121" s="549"/>
      <c r="K121" s="551"/>
      <c r="L121" s="549"/>
      <c r="M121" s="549"/>
      <c r="N121" s="549"/>
      <c r="O121" s="550"/>
      <c r="P121" s="549"/>
      <c r="Q121" s="551"/>
      <c r="R121" s="549"/>
      <c r="S121" s="549"/>
      <c r="T121" s="549"/>
      <c r="U121" s="549"/>
      <c r="V121" s="549"/>
      <c r="W121" s="625">
        <f t="shared" si="18"/>
        <v>2719.29</v>
      </c>
      <c r="X121" s="647"/>
      <c r="Y121" s="647"/>
      <c r="Z121" s="627"/>
      <c r="AA121" s="647">
        <f t="shared" si="19"/>
        <v>0</v>
      </c>
      <c r="AB121" s="647"/>
      <c r="AC121" s="647"/>
      <c r="AD121" s="647"/>
      <c r="AE121" s="625">
        <f t="shared" si="20"/>
        <v>0</v>
      </c>
      <c r="AF121" s="647"/>
      <c r="AG121" s="647"/>
      <c r="AH121" s="627"/>
      <c r="AI121" s="557" t="str">
        <f>$AI$36</f>
        <v>JOSÉ CÍCERO DE QUEIROZ</v>
      </c>
      <c r="AJ121" s="557"/>
      <c r="AK121" s="557"/>
      <c r="AL121" s="557"/>
      <c r="AM121" s="557"/>
      <c r="AN121" s="557"/>
      <c r="AO121" s="557"/>
      <c r="AP121" s="557"/>
      <c r="AQ121" s="557"/>
      <c r="AR121" s="557"/>
      <c r="AS121" s="557"/>
      <c r="AT121" s="557"/>
      <c r="AU121" s="557"/>
      <c r="AV121" s="557"/>
      <c r="AW121" s="557"/>
      <c r="AX121" s="557"/>
      <c r="AY121" s="621"/>
    </row>
    <row r="122" spans="1:51">
      <c r="A122" s="622">
        <f>$A$37</f>
        <v>195.6</v>
      </c>
      <c r="B122" s="549"/>
      <c r="C122" s="549"/>
      <c r="D122" s="551"/>
      <c r="E122" s="580">
        <f>$E$37</f>
        <v>7</v>
      </c>
      <c r="F122" s="580"/>
      <c r="G122" s="580"/>
      <c r="H122" s="550"/>
      <c r="I122" s="549"/>
      <c r="J122" s="549"/>
      <c r="K122" s="551"/>
      <c r="L122" s="549"/>
      <c r="M122" s="549"/>
      <c r="N122" s="549"/>
      <c r="O122" s="550"/>
      <c r="P122" s="549"/>
      <c r="Q122" s="551"/>
      <c r="R122" s="549"/>
      <c r="S122" s="549"/>
      <c r="T122" s="549"/>
      <c r="U122" s="549"/>
      <c r="V122" s="549"/>
      <c r="W122" s="625">
        <f t="shared" si="18"/>
        <v>1369.2</v>
      </c>
      <c r="X122" s="647"/>
      <c r="Y122" s="647"/>
      <c r="Z122" s="627"/>
      <c r="AA122" s="647">
        <f t="shared" si="19"/>
        <v>0</v>
      </c>
      <c r="AB122" s="647"/>
      <c r="AC122" s="647"/>
      <c r="AD122" s="647"/>
      <c r="AE122" s="625">
        <f t="shared" si="20"/>
        <v>0</v>
      </c>
      <c r="AF122" s="647"/>
      <c r="AG122" s="647"/>
      <c r="AH122" s="627"/>
      <c r="AI122" s="557" t="str">
        <f>$AI$37</f>
        <v>JUSTINO S. DA SILVA</v>
      </c>
      <c r="AJ122" s="557"/>
      <c r="AK122" s="557"/>
      <c r="AL122" s="557"/>
      <c r="AM122" s="557"/>
      <c r="AN122" s="557"/>
      <c r="AO122" s="557"/>
      <c r="AP122" s="557"/>
      <c r="AQ122" s="557"/>
      <c r="AR122" s="557"/>
      <c r="AS122" s="557"/>
      <c r="AT122" s="557"/>
      <c r="AU122" s="557"/>
      <c r="AV122" s="557"/>
      <c r="AW122" s="557"/>
      <c r="AX122" s="557"/>
      <c r="AY122" s="621"/>
    </row>
    <row r="123" spans="1:51">
      <c r="A123" s="622">
        <f>$A$38</f>
        <v>332.3</v>
      </c>
      <c r="B123" s="549"/>
      <c r="C123" s="549"/>
      <c r="D123" s="551"/>
      <c r="E123" s="580">
        <f>$E$38</f>
        <v>7</v>
      </c>
      <c r="F123" s="580"/>
      <c r="G123" s="580"/>
      <c r="H123" s="550"/>
      <c r="I123" s="549"/>
      <c r="J123" s="549"/>
      <c r="K123" s="551"/>
      <c r="L123" s="549"/>
      <c r="M123" s="549"/>
      <c r="N123" s="549"/>
      <c r="O123" s="550"/>
      <c r="P123" s="549"/>
      <c r="Q123" s="551"/>
      <c r="R123" s="549"/>
      <c r="S123" s="549"/>
      <c r="T123" s="549"/>
      <c r="U123" s="549"/>
      <c r="V123" s="549"/>
      <c r="W123" s="625">
        <f t="shared" si="18"/>
        <v>2326.1</v>
      </c>
      <c r="X123" s="647"/>
      <c r="Y123" s="647"/>
      <c r="Z123" s="627"/>
      <c r="AA123" s="647">
        <f t="shared" si="19"/>
        <v>0</v>
      </c>
      <c r="AB123" s="647"/>
      <c r="AC123" s="647"/>
      <c r="AD123" s="647"/>
      <c r="AE123" s="625">
        <f t="shared" si="20"/>
        <v>0</v>
      </c>
      <c r="AF123" s="647"/>
      <c r="AG123" s="647"/>
      <c r="AH123" s="627"/>
      <c r="AI123" s="557" t="str">
        <f>$AI$38</f>
        <v>LAURO FERREIRA DE MACEDO</v>
      </c>
      <c r="AJ123" s="557"/>
      <c r="AK123" s="557"/>
      <c r="AL123" s="557"/>
      <c r="AM123" s="557"/>
      <c r="AN123" s="557"/>
      <c r="AO123" s="557"/>
      <c r="AP123" s="557"/>
      <c r="AQ123" s="557"/>
      <c r="AR123" s="557"/>
      <c r="AS123" s="557"/>
      <c r="AT123" s="557"/>
      <c r="AU123" s="557"/>
      <c r="AV123" s="557"/>
      <c r="AW123" s="557"/>
      <c r="AX123" s="557"/>
      <c r="AY123" s="621"/>
    </row>
    <row r="124" spans="1:51">
      <c r="A124" s="622">
        <f>$A$39</f>
        <v>248</v>
      </c>
      <c r="B124" s="549"/>
      <c r="C124" s="549"/>
      <c r="D124" s="551"/>
      <c r="E124" s="580">
        <f>$E$39</f>
        <v>7</v>
      </c>
      <c r="F124" s="580"/>
      <c r="G124" s="580"/>
      <c r="H124" s="550"/>
      <c r="I124" s="549"/>
      <c r="J124" s="549"/>
      <c r="K124" s="551"/>
      <c r="L124" s="549"/>
      <c r="M124" s="549"/>
      <c r="N124" s="549"/>
      <c r="O124" s="550"/>
      <c r="P124" s="549"/>
      <c r="Q124" s="551"/>
      <c r="R124" s="549"/>
      <c r="S124" s="549"/>
      <c r="T124" s="549"/>
      <c r="U124" s="549"/>
      <c r="V124" s="549"/>
      <c r="W124" s="625">
        <f t="shared" si="18"/>
        <v>1736</v>
      </c>
      <c r="X124" s="647"/>
      <c r="Y124" s="647"/>
      <c r="Z124" s="627"/>
      <c r="AA124" s="647">
        <f t="shared" si="19"/>
        <v>0</v>
      </c>
      <c r="AB124" s="647"/>
      <c r="AC124" s="647"/>
      <c r="AD124" s="647"/>
      <c r="AE124" s="625">
        <f t="shared" si="20"/>
        <v>0</v>
      </c>
      <c r="AF124" s="647"/>
      <c r="AG124" s="647"/>
      <c r="AH124" s="627"/>
      <c r="AI124" s="557" t="str">
        <f>$AI$39</f>
        <v>MARECHAL RONDOM</v>
      </c>
      <c r="AJ124" s="557"/>
      <c r="AK124" s="557"/>
      <c r="AL124" s="557"/>
      <c r="AM124" s="557"/>
      <c r="AN124" s="557"/>
      <c r="AO124" s="557"/>
      <c r="AP124" s="557"/>
      <c r="AQ124" s="557"/>
      <c r="AR124" s="557"/>
      <c r="AS124" s="557"/>
      <c r="AT124" s="557"/>
      <c r="AU124" s="557"/>
      <c r="AV124" s="557"/>
      <c r="AW124" s="557"/>
      <c r="AX124" s="557"/>
      <c r="AY124" s="621"/>
    </row>
    <row r="125" spans="1:51">
      <c r="A125" s="622">
        <f>$A$40</f>
        <v>104.6</v>
      </c>
      <c r="B125" s="549"/>
      <c r="C125" s="549"/>
      <c r="D125" s="551"/>
      <c r="E125" s="580">
        <f>$E$40</f>
        <v>7</v>
      </c>
      <c r="F125" s="580"/>
      <c r="G125" s="580"/>
      <c r="H125" s="550"/>
      <c r="I125" s="549"/>
      <c r="J125" s="549"/>
      <c r="K125" s="551"/>
      <c r="L125" s="549"/>
      <c r="M125" s="549"/>
      <c r="N125" s="549"/>
      <c r="O125" s="550"/>
      <c r="P125" s="549"/>
      <c r="Q125" s="551"/>
      <c r="R125" s="549"/>
      <c r="S125" s="549"/>
      <c r="T125" s="549"/>
      <c r="U125" s="549"/>
      <c r="V125" s="549"/>
      <c r="W125" s="625">
        <f t="shared" si="18"/>
        <v>732.19999999999993</v>
      </c>
      <c r="X125" s="647"/>
      <c r="Y125" s="647"/>
      <c r="Z125" s="627"/>
      <c r="AA125" s="647">
        <f t="shared" si="19"/>
        <v>0</v>
      </c>
      <c r="AB125" s="647"/>
      <c r="AC125" s="647"/>
      <c r="AD125" s="647"/>
      <c r="AE125" s="625">
        <f t="shared" si="20"/>
        <v>0</v>
      </c>
      <c r="AF125" s="647"/>
      <c r="AG125" s="647"/>
      <c r="AH125" s="627"/>
      <c r="AI125" s="557" t="str">
        <f>$AI$40</f>
        <v>MARIA DE BRITO MELO</v>
      </c>
      <c r="AJ125" s="557"/>
      <c r="AK125" s="557"/>
      <c r="AL125" s="557"/>
      <c r="AM125" s="557"/>
      <c r="AN125" s="557"/>
      <c r="AO125" s="557"/>
      <c r="AP125" s="557"/>
      <c r="AQ125" s="557"/>
      <c r="AR125" s="557"/>
      <c r="AS125" s="557"/>
      <c r="AT125" s="557"/>
      <c r="AU125" s="557"/>
      <c r="AV125" s="557"/>
      <c r="AW125" s="557"/>
      <c r="AX125" s="557"/>
      <c r="AY125" s="621"/>
    </row>
    <row r="126" spans="1:51">
      <c r="A126" s="622">
        <f>$A$41</f>
        <v>111.85</v>
      </c>
      <c r="B126" s="549"/>
      <c r="C126" s="549"/>
      <c r="D126" s="551"/>
      <c r="E126" s="580">
        <f>$E$41</f>
        <v>7</v>
      </c>
      <c r="F126" s="580"/>
      <c r="G126" s="580"/>
      <c r="H126" s="550"/>
      <c r="I126" s="549"/>
      <c r="J126" s="549"/>
      <c r="K126" s="551"/>
      <c r="L126" s="549"/>
      <c r="M126" s="549"/>
      <c r="N126" s="549"/>
      <c r="O126" s="550"/>
      <c r="P126" s="549"/>
      <c r="Q126" s="551"/>
      <c r="R126" s="549"/>
      <c r="S126" s="549"/>
      <c r="T126" s="549"/>
      <c r="U126" s="549"/>
      <c r="V126" s="549"/>
      <c r="W126" s="625">
        <f t="shared" si="18"/>
        <v>782.94999999999993</v>
      </c>
      <c r="X126" s="647"/>
      <c r="Y126" s="647"/>
      <c r="Z126" s="627"/>
      <c r="AA126" s="647">
        <f t="shared" si="19"/>
        <v>0</v>
      </c>
      <c r="AB126" s="647"/>
      <c r="AC126" s="647"/>
      <c r="AD126" s="647"/>
      <c r="AE126" s="625">
        <f t="shared" si="20"/>
        <v>0</v>
      </c>
      <c r="AF126" s="647"/>
      <c r="AG126" s="647"/>
      <c r="AH126" s="627"/>
      <c r="AI126" s="557" t="str">
        <f>$AI$41</f>
        <v>MARIA GOMES EVANGELISTA</v>
      </c>
      <c r="AJ126" s="557"/>
      <c r="AK126" s="557"/>
      <c r="AL126" s="557"/>
      <c r="AM126" s="557"/>
      <c r="AN126" s="557"/>
      <c r="AO126" s="557"/>
      <c r="AP126" s="557"/>
      <c r="AQ126" s="557"/>
      <c r="AR126" s="557"/>
      <c r="AS126" s="557"/>
      <c r="AT126" s="557"/>
      <c r="AU126" s="557"/>
      <c r="AV126" s="557"/>
      <c r="AW126" s="557"/>
      <c r="AX126" s="557"/>
      <c r="AY126" s="621"/>
    </row>
    <row r="127" spans="1:51">
      <c r="A127" s="622">
        <f>$A$42</f>
        <v>353.1</v>
      </c>
      <c r="B127" s="549"/>
      <c r="C127" s="549"/>
      <c r="D127" s="551"/>
      <c r="E127" s="580">
        <f>$E$42</f>
        <v>7</v>
      </c>
      <c r="F127" s="580"/>
      <c r="G127" s="580"/>
      <c r="H127" s="550"/>
      <c r="I127" s="549"/>
      <c r="J127" s="549"/>
      <c r="K127" s="551"/>
      <c r="L127" s="549"/>
      <c r="M127" s="549"/>
      <c r="N127" s="549"/>
      <c r="O127" s="550"/>
      <c r="P127" s="549"/>
      <c r="Q127" s="551"/>
      <c r="R127" s="549"/>
      <c r="S127" s="549"/>
      <c r="T127" s="549"/>
      <c r="U127" s="549"/>
      <c r="V127" s="549"/>
      <c r="W127" s="625">
        <f t="shared" si="18"/>
        <v>2471.7000000000003</v>
      </c>
      <c r="X127" s="647"/>
      <c r="Y127" s="647"/>
      <c r="Z127" s="627"/>
      <c r="AA127" s="647">
        <f t="shared" si="19"/>
        <v>0</v>
      </c>
      <c r="AB127" s="647"/>
      <c r="AC127" s="647"/>
      <c r="AD127" s="647"/>
      <c r="AE127" s="625">
        <f t="shared" si="20"/>
        <v>0</v>
      </c>
      <c r="AF127" s="647"/>
      <c r="AG127" s="647"/>
      <c r="AH127" s="627"/>
      <c r="AI127" s="557" t="str">
        <f>$AI$42</f>
        <v>PREFEITO HIGINO VITAL</v>
      </c>
      <c r="AJ127" s="557"/>
      <c r="AK127" s="557"/>
      <c r="AL127" s="557"/>
      <c r="AM127" s="557"/>
      <c r="AN127" s="557"/>
      <c r="AO127" s="557"/>
      <c r="AP127" s="557"/>
      <c r="AQ127" s="557"/>
      <c r="AR127" s="557"/>
      <c r="AS127" s="557"/>
      <c r="AT127" s="557"/>
      <c r="AU127" s="557"/>
      <c r="AV127" s="557"/>
      <c r="AW127" s="557"/>
      <c r="AX127" s="557"/>
      <c r="AY127" s="621"/>
    </row>
    <row r="128" spans="1:51">
      <c r="A128" s="622">
        <f>$A$43</f>
        <v>431.4</v>
      </c>
      <c r="B128" s="549"/>
      <c r="C128" s="549"/>
      <c r="D128" s="551"/>
      <c r="E128" s="580">
        <f>$E$43</f>
        <v>7</v>
      </c>
      <c r="F128" s="580"/>
      <c r="G128" s="580"/>
      <c r="H128" s="550"/>
      <c r="I128" s="549"/>
      <c r="J128" s="549"/>
      <c r="K128" s="551"/>
      <c r="L128" s="549"/>
      <c r="M128" s="549"/>
      <c r="N128" s="549"/>
      <c r="O128" s="550"/>
      <c r="P128" s="549"/>
      <c r="Q128" s="551"/>
      <c r="R128" s="549"/>
      <c r="S128" s="549"/>
      <c r="T128" s="549"/>
      <c r="U128" s="549"/>
      <c r="V128" s="549"/>
      <c r="W128" s="625">
        <f t="shared" si="18"/>
        <v>3019.7999999999997</v>
      </c>
      <c r="X128" s="647"/>
      <c r="Y128" s="647"/>
      <c r="Z128" s="627"/>
      <c r="AA128" s="647">
        <f t="shared" si="19"/>
        <v>0</v>
      </c>
      <c r="AB128" s="647"/>
      <c r="AC128" s="647"/>
      <c r="AD128" s="647"/>
      <c r="AE128" s="625">
        <f t="shared" si="20"/>
        <v>0</v>
      </c>
      <c r="AF128" s="647"/>
      <c r="AG128" s="647"/>
      <c r="AH128" s="627"/>
      <c r="AI128" s="557" t="str">
        <f>$AI$43</f>
        <v>JOSÉ TIMÓTEO DE AMORIM - PROJETO 33</v>
      </c>
      <c r="AJ128" s="557"/>
      <c r="AK128" s="557"/>
      <c r="AL128" s="557"/>
      <c r="AM128" s="557"/>
      <c r="AN128" s="557"/>
      <c r="AO128" s="557"/>
      <c r="AP128" s="557"/>
      <c r="AQ128" s="557"/>
      <c r="AR128" s="557"/>
      <c r="AS128" s="557"/>
      <c r="AT128" s="557"/>
      <c r="AU128" s="557"/>
      <c r="AV128" s="557"/>
      <c r="AW128" s="557"/>
      <c r="AX128" s="557"/>
      <c r="AY128" s="621"/>
    </row>
    <row r="129" spans="1:51">
      <c r="A129" s="622">
        <f>$A$44</f>
        <v>99.45</v>
      </c>
      <c r="B129" s="549"/>
      <c r="C129" s="549"/>
      <c r="D129" s="551"/>
      <c r="E129" s="580">
        <f>$E$44</f>
        <v>7</v>
      </c>
      <c r="F129" s="580"/>
      <c r="G129" s="580"/>
      <c r="H129" s="550"/>
      <c r="I129" s="549"/>
      <c r="J129" s="549"/>
      <c r="K129" s="551"/>
      <c r="L129" s="549"/>
      <c r="M129" s="549"/>
      <c r="N129" s="549"/>
      <c r="O129" s="550"/>
      <c r="P129" s="549"/>
      <c r="Q129" s="551"/>
      <c r="R129" s="549"/>
      <c r="S129" s="549"/>
      <c r="T129" s="549"/>
      <c r="U129" s="549"/>
      <c r="V129" s="549"/>
      <c r="W129" s="625">
        <f t="shared" si="18"/>
        <v>696.15</v>
      </c>
      <c r="X129" s="647"/>
      <c r="Y129" s="647"/>
      <c r="Z129" s="627"/>
      <c r="AA129" s="647">
        <f t="shared" si="19"/>
        <v>0</v>
      </c>
      <c r="AB129" s="647"/>
      <c r="AC129" s="647"/>
      <c r="AD129" s="647"/>
      <c r="AE129" s="625">
        <f t="shared" si="20"/>
        <v>0</v>
      </c>
      <c r="AF129" s="647"/>
      <c r="AG129" s="647"/>
      <c r="AH129" s="627"/>
      <c r="AI129" s="557" t="str">
        <f>$AI$44</f>
        <v>ROTEIRO</v>
      </c>
      <c r="AJ129" s="557"/>
      <c r="AK129" s="557"/>
      <c r="AL129" s="557"/>
      <c r="AM129" s="557"/>
      <c r="AN129" s="557"/>
      <c r="AO129" s="557"/>
      <c r="AP129" s="557"/>
      <c r="AQ129" s="557"/>
      <c r="AR129" s="557"/>
      <c r="AS129" s="557"/>
      <c r="AT129" s="557"/>
      <c r="AU129" s="557"/>
      <c r="AV129" s="557"/>
      <c r="AW129" s="557"/>
      <c r="AX129" s="557"/>
      <c r="AY129" s="621"/>
    </row>
    <row r="130" spans="1:51">
      <c r="A130" s="622">
        <f>$A$45</f>
        <v>295</v>
      </c>
      <c r="B130" s="549"/>
      <c r="C130" s="549"/>
      <c r="D130" s="551"/>
      <c r="E130" s="580">
        <f>$E$45</f>
        <v>7</v>
      </c>
      <c r="F130" s="580"/>
      <c r="G130" s="580"/>
      <c r="H130" s="550"/>
      <c r="I130" s="549"/>
      <c r="J130" s="549"/>
      <c r="K130" s="551"/>
      <c r="L130" s="549"/>
      <c r="M130" s="549"/>
      <c r="N130" s="549"/>
      <c r="O130" s="550"/>
      <c r="P130" s="549"/>
      <c r="Q130" s="551"/>
      <c r="R130" s="549"/>
      <c r="S130" s="549"/>
      <c r="T130" s="549"/>
      <c r="U130" s="549"/>
      <c r="V130" s="549"/>
      <c r="W130" s="625">
        <f t="shared" si="18"/>
        <v>2065</v>
      </c>
      <c r="X130" s="647"/>
      <c r="Y130" s="647"/>
      <c r="Z130" s="627"/>
      <c r="AA130" s="647">
        <f t="shared" si="19"/>
        <v>0</v>
      </c>
      <c r="AB130" s="647"/>
      <c r="AC130" s="647"/>
      <c r="AD130" s="647"/>
      <c r="AE130" s="625">
        <f t="shared" si="20"/>
        <v>0</v>
      </c>
      <c r="AF130" s="647"/>
      <c r="AG130" s="647"/>
      <c r="AH130" s="627"/>
      <c r="AI130" s="557" t="str">
        <f>$AI$45</f>
        <v>SÃO JORGE</v>
      </c>
      <c r="AJ130" s="557"/>
      <c r="AK130" s="557"/>
      <c r="AL130" s="557"/>
      <c r="AM130" s="557"/>
      <c r="AN130" s="557"/>
      <c r="AO130" s="557"/>
      <c r="AP130" s="557"/>
      <c r="AQ130" s="557"/>
      <c r="AR130" s="557"/>
      <c r="AS130" s="557"/>
      <c r="AT130" s="557"/>
      <c r="AU130" s="557"/>
      <c r="AV130" s="557"/>
      <c r="AW130" s="557"/>
      <c r="AX130" s="557"/>
      <c r="AY130" s="621"/>
    </row>
    <row r="131" spans="1:51">
      <c r="A131" s="622">
        <f>$A$46</f>
        <v>272</v>
      </c>
      <c r="B131" s="549"/>
      <c r="C131" s="549"/>
      <c r="D131" s="551"/>
      <c r="E131" s="580">
        <f>$E$46</f>
        <v>7</v>
      </c>
      <c r="F131" s="580"/>
      <c r="G131" s="580"/>
      <c r="H131" s="550"/>
      <c r="I131" s="549"/>
      <c r="J131" s="549"/>
      <c r="K131" s="551"/>
      <c r="L131" s="549"/>
      <c r="M131" s="549"/>
      <c r="N131" s="549"/>
      <c r="O131" s="550"/>
      <c r="P131" s="549"/>
      <c r="Q131" s="551"/>
      <c r="R131" s="549"/>
      <c r="S131" s="549"/>
      <c r="T131" s="549"/>
      <c r="U131" s="549"/>
      <c r="V131" s="549"/>
      <c r="W131" s="625">
        <f t="shared" si="18"/>
        <v>1904</v>
      </c>
      <c r="X131" s="647"/>
      <c r="Y131" s="647"/>
      <c r="Z131" s="627"/>
      <c r="AA131" s="647">
        <f t="shared" si="19"/>
        <v>0</v>
      </c>
      <c r="AB131" s="647"/>
      <c r="AC131" s="647"/>
      <c r="AD131" s="647"/>
      <c r="AE131" s="625">
        <f t="shared" si="20"/>
        <v>0</v>
      </c>
      <c r="AF131" s="647"/>
      <c r="AG131" s="647"/>
      <c r="AH131" s="627"/>
      <c r="AI131" s="557" t="str">
        <f>$AI$46</f>
        <v>SEBASTIÃO RIBEIRO BARBOSA (trecho 01)</v>
      </c>
      <c r="AJ131" s="557"/>
      <c r="AK131" s="557"/>
      <c r="AL131" s="557"/>
      <c r="AM131" s="557"/>
      <c r="AN131" s="557"/>
      <c r="AO131" s="557"/>
      <c r="AP131" s="557"/>
      <c r="AQ131" s="557"/>
      <c r="AR131" s="557"/>
      <c r="AS131" s="557"/>
      <c r="AT131" s="557"/>
      <c r="AU131" s="557"/>
      <c r="AV131" s="557"/>
      <c r="AW131" s="557"/>
      <c r="AX131" s="557"/>
      <c r="AY131" s="621"/>
    </row>
    <row r="132" spans="1:51">
      <c r="A132" s="622">
        <f>$A$47</f>
        <v>183</v>
      </c>
      <c r="B132" s="549"/>
      <c r="C132" s="549"/>
      <c r="D132" s="551"/>
      <c r="E132" s="580">
        <f>$E$47</f>
        <v>7</v>
      </c>
      <c r="F132" s="580"/>
      <c r="G132" s="580"/>
      <c r="H132" s="550"/>
      <c r="I132" s="549"/>
      <c r="J132" s="549"/>
      <c r="K132" s="551"/>
      <c r="L132" s="549"/>
      <c r="M132" s="549"/>
      <c r="N132" s="549"/>
      <c r="O132" s="550"/>
      <c r="P132" s="549"/>
      <c r="Q132" s="551"/>
      <c r="R132" s="549"/>
      <c r="S132" s="549"/>
      <c r="T132" s="549"/>
      <c r="U132" s="549"/>
      <c r="V132" s="549"/>
      <c r="W132" s="625">
        <f t="shared" si="18"/>
        <v>1281</v>
      </c>
      <c r="X132" s="647"/>
      <c r="Y132" s="647"/>
      <c r="Z132" s="627"/>
      <c r="AA132" s="647">
        <f t="shared" si="19"/>
        <v>0</v>
      </c>
      <c r="AB132" s="647"/>
      <c r="AC132" s="647"/>
      <c r="AD132" s="647"/>
      <c r="AE132" s="625">
        <f t="shared" si="20"/>
        <v>0</v>
      </c>
      <c r="AF132" s="647"/>
      <c r="AG132" s="647"/>
      <c r="AH132" s="627"/>
      <c r="AI132" s="557" t="str">
        <f>$AI$47</f>
        <v>JOSÉ MACHADO SOBRINHO</v>
      </c>
      <c r="AJ132" s="557"/>
      <c r="AK132" s="557"/>
      <c r="AL132" s="557"/>
      <c r="AM132" s="557"/>
      <c r="AN132" s="557"/>
      <c r="AO132" s="557"/>
      <c r="AP132" s="557"/>
      <c r="AQ132" s="557"/>
      <c r="AR132" s="557"/>
      <c r="AS132" s="557"/>
      <c r="AT132" s="557"/>
      <c r="AU132" s="557"/>
      <c r="AV132" s="557"/>
      <c r="AW132" s="557"/>
      <c r="AX132" s="557"/>
      <c r="AY132" s="621"/>
    </row>
    <row r="133" spans="1:51">
      <c r="A133" s="622">
        <f>$A$48</f>
        <v>113</v>
      </c>
      <c r="B133" s="549"/>
      <c r="C133" s="549"/>
      <c r="D133" s="551"/>
      <c r="E133" s="580">
        <f>$E$48</f>
        <v>7</v>
      </c>
      <c r="F133" s="580"/>
      <c r="G133" s="580"/>
      <c r="H133" s="550"/>
      <c r="I133" s="549"/>
      <c r="J133" s="549"/>
      <c r="K133" s="551"/>
      <c r="L133" s="549"/>
      <c r="M133" s="549"/>
      <c r="N133" s="549"/>
      <c r="O133" s="550"/>
      <c r="P133" s="549"/>
      <c r="Q133" s="551"/>
      <c r="R133" s="549"/>
      <c r="S133" s="549"/>
      <c r="T133" s="549"/>
      <c r="U133" s="549"/>
      <c r="V133" s="549"/>
      <c r="W133" s="625">
        <f t="shared" si="18"/>
        <v>791</v>
      </c>
      <c r="X133" s="647"/>
      <c r="Y133" s="647"/>
      <c r="Z133" s="627"/>
      <c r="AA133" s="647">
        <f t="shared" si="19"/>
        <v>0</v>
      </c>
      <c r="AB133" s="647"/>
      <c r="AC133" s="647"/>
      <c r="AD133" s="647"/>
      <c r="AE133" s="625">
        <f t="shared" si="20"/>
        <v>0</v>
      </c>
      <c r="AF133" s="647"/>
      <c r="AG133" s="647"/>
      <c r="AH133" s="627"/>
      <c r="AI133" s="557" t="str">
        <f>$AI$48</f>
        <v>JOSÉ VALENTIM DOS SANTOS (TRECHO 01)</v>
      </c>
      <c r="AJ133" s="557"/>
      <c r="AK133" s="557"/>
      <c r="AL133" s="557"/>
      <c r="AM133" s="557"/>
      <c r="AN133" s="557"/>
      <c r="AO133" s="557"/>
      <c r="AP133" s="557"/>
      <c r="AQ133" s="557"/>
      <c r="AR133" s="557"/>
      <c r="AS133" s="557"/>
      <c r="AT133" s="557"/>
      <c r="AU133" s="557"/>
      <c r="AV133" s="557"/>
      <c r="AW133" s="557"/>
      <c r="AX133" s="557"/>
      <c r="AY133" s="621"/>
    </row>
    <row r="134" spans="1:51">
      <c r="A134" s="622">
        <f>$A$49</f>
        <v>100.6</v>
      </c>
      <c r="B134" s="549"/>
      <c r="C134" s="549"/>
      <c r="D134" s="551"/>
      <c r="E134" s="580">
        <f>$E$49</f>
        <v>7</v>
      </c>
      <c r="F134" s="580"/>
      <c r="G134" s="580"/>
      <c r="H134" s="550"/>
      <c r="I134" s="549"/>
      <c r="J134" s="549"/>
      <c r="K134" s="551"/>
      <c r="L134" s="549"/>
      <c r="M134" s="549"/>
      <c r="N134" s="549"/>
      <c r="O134" s="550"/>
      <c r="P134" s="549"/>
      <c r="Q134" s="551"/>
      <c r="R134" s="549"/>
      <c r="S134" s="549"/>
      <c r="T134" s="549"/>
      <c r="U134" s="549"/>
      <c r="V134" s="549"/>
      <c r="W134" s="625">
        <f t="shared" si="18"/>
        <v>704.19999999999993</v>
      </c>
      <c r="X134" s="647"/>
      <c r="Y134" s="647"/>
      <c r="Z134" s="627"/>
      <c r="AA134" s="647">
        <f t="shared" si="19"/>
        <v>0</v>
      </c>
      <c r="AB134" s="647"/>
      <c r="AC134" s="647"/>
      <c r="AD134" s="647"/>
      <c r="AE134" s="625">
        <f t="shared" si="20"/>
        <v>0</v>
      </c>
      <c r="AF134" s="647"/>
      <c r="AG134" s="647"/>
      <c r="AH134" s="627"/>
      <c r="AI134" s="557" t="str">
        <f>$AI$49</f>
        <v>JOSÉ VALENTIM DOS SANTOS (TRECHO 02)</v>
      </c>
      <c r="AJ134" s="557"/>
      <c r="AK134" s="557"/>
      <c r="AL134" s="557"/>
      <c r="AM134" s="557"/>
      <c r="AN134" s="557"/>
      <c r="AO134" s="557"/>
      <c r="AP134" s="557"/>
      <c r="AQ134" s="557"/>
      <c r="AR134" s="557"/>
      <c r="AS134" s="557"/>
      <c r="AT134" s="557"/>
      <c r="AU134" s="557"/>
      <c r="AV134" s="557"/>
      <c r="AW134" s="557"/>
      <c r="AX134" s="557"/>
      <c r="AY134" s="621"/>
    </row>
    <row r="135" spans="1:51">
      <c r="A135" s="622">
        <f>$A$50</f>
        <v>154.6</v>
      </c>
      <c r="B135" s="549"/>
      <c r="C135" s="549"/>
      <c r="D135" s="551"/>
      <c r="E135" s="580">
        <f>$E$50</f>
        <v>7</v>
      </c>
      <c r="F135" s="580"/>
      <c r="G135" s="580"/>
      <c r="H135" s="550"/>
      <c r="I135" s="549"/>
      <c r="J135" s="549"/>
      <c r="K135" s="551"/>
      <c r="L135" s="549"/>
      <c r="M135" s="549"/>
      <c r="N135" s="549"/>
      <c r="O135" s="550"/>
      <c r="P135" s="549"/>
      <c r="Q135" s="551"/>
      <c r="R135" s="549"/>
      <c r="S135" s="549"/>
      <c r="T135" s="549"/>
      <c r="U135" s="549"/>
      <c r="V135" s="549"/>
      <c r="W135" s="625">
        <f t="shared" si="18"/>
        <v>1082.2</v>
      </c>
      <c r="X135" s="647"/>
      <c r="Y135" s="647"/>
      <c r="Z135" s="627"/>
      <c r="AA135" s="647">
        <f t="shared" si="19"/>
        <v>0</v>
      </c>
      <c r="AB135" s="647"/>
      <c r="AC135" s="647"/>
      <c r="AD135" s="647"/>
      <c r="AE135" s="625">
        <f t="shared" si="20"/>
        <v>0</v>
      </c>
      <c r="AF135" s="647"/>
      <c r="AG135" s="647"/>
      <c r="AH135" s="627"/>
      <c r="AI135" s="557" t="str">
        <f>$AI$50</f>
        <v>LAURA VITURINO DA ROCHA</v>
      </c>
      <c r="AJ135" s="557"/>
      <c r="AK135" s="557"/>
      <c r="AL135" s="557"/>
      <c r="AM135" s="557"/>
      <c r="AN135" s="557"/>
      <c r="AO135" s="557"/>
      <c r="AP135" s="557"/>
      <c r="AQ135" s="557"/>
      <c r="AR135" s="557"/>
      <c r="AS135" s="557"/>
      <c r="AT135" s="557"/>
      <c r="AU135" s="557"/>
      <c r="AV135" s="557"/>
      <c r="AW135" s="557"/>
      <c r="AX135" s="557"/>
      <c r="AY135" s="621"/>
    </row>
    <row r="136" spans="1:51">
      <c r="A136" s="622">
        <f>$A$51</f>
        <v>57.1</v>
      </c>
      <c r="B136" s="549"/>
      <c r="C136" s="549"/>
      <c r="D136" s="551"/>
      <c r="E136" s="580">
        <f>$E$51</f>
        <v>7</v>
      </c>
      <c r="F136" s="580"/>
      <c r="G136" s="580"/>
      <c r="H136" s="550"/>
      <c r="I136" s="549"/>
      <c r="J136" s="549"/>
      <c r="K136" s="551"/>
      <c r="L136" s="549"/>
      <c r="M136" s="549"/>
      <c r="N136" s="549"/>
      <c r="O136" s="550"/>
      <c r="P136" s="549"/>
      <c r="Q136" s="551"/>
      <c r="R136" s="549"/>
      <c r="S136" s="549"/>
      <c r="T136" s="549"/>
      <c r="U136" s="549"/>
      <c r="V136" s="549"/>
      <c r="W136" s="625">
        <f t="shared" si="18"/>
        <v>399.7</v>
      </c>
      <c r="X136" s="647"/>
      <c r="Y136" s="647"/>
      <c r="Z136" s="627"/>
      <c r="AA136" s="647">
        <f t="shared" si="19"/>
        <v>0</v>
      </c>
      <c r="AB136" s="647"/>
      <c r="AC136" s="647"/>
      <c r="AD136" s="647"/>
      <c r="AE136" s="625">
        <f t="shared" si="20"/>
        <v>0</v>
      </c>
      <c r="AF136" s="647"/>
      <c r="AG136" s="647"/>
      <c r="AH136" s="627"/>
      <c r="AI136" s="557" t="str">
        <f>$AI$51</f>
        <v>PRAÇA MENINO JESUS (TRECHO 01)</v>
      </c>
      <c r="AJ136" s="557"/>
      <c r="AK136" s="557"/>
      <c r="AL136" s="557"/>
      <c r="AM136" s="557"/>
      <c r="AN136" s="557"/>
      <c r="AO136" s="557"/>
      <c r="AP136" s="557"/>
      <c r="AQ136" s="557"/>
      <c r="AR136" s="557"/>
      <c r="AS136" s="557"/>
      <c r="AT136" s="557"/>
      <c r="AU136" s="557"/>
      <c r="AV136" s="557"/>
      <c r="AW136" s="557"/>
      <c r="AX136" s="557"/>
      <c r="AY136" s="621"/>
    </row>
    <row r="137" spans="1:51">
      <c r="A137" s="622">
        <f>$A$52</f>
        <v>58.5</v>
      </c>
      <c r="B137" s="549"/>
      <c r="C137" s="549"/>
      <c r="D137" s="551"/>
      <c r="E137" s="580">
        <f>$E$52</f>
        <v>7</v>
      </c>
      <c r="F137" s="580"/>
      <c r="G137" s="580"/>
      <c r="H137" s="550"/>
      <c r="I137" s="549"/>
      <c r="J137" s="549"/>
      <c r="K137" s="551"/>
      <c r="L137" s="549"/>
      <c r="M137" s="549"/>
      <c r="N137" s="549"/>
      <c r="O137" s="550"/>
      <c r="P137" s="549"/>
      <c r="Q137" s="551"/>
      <c r="R137" s="549"/>
      <c r="S137" s="549"/>
      <c r="T137" s="549"/>
      <c r="U137" s="549"/>
      <c r="V137" s="549"/>
      <c r="W137" s="625">
        <f t="shared" si="18"/>
        <v>409.5</v>
      </c>
      <c r="X137" s="647"/>
      <c r="Y137" s="647"/>
      <c r="Z137" s="627"/>
      <c r="AA137" s="647">
        <f t="shared" si="19"/>
        <v>0</v>
      </c>
      <c r="AB137" s="647"/>
      <c r="AC137" s="647"/>
      <c r="AD137" s="647"/>
      <c r="AE137" s="625">
        <f t="shared" si="20"/>
        <v>0</v>
      </c>
      <c r="AF137" s="647"/>
      <c r="AG137" s="647"/>
      <c r="AH137" s="627"/>
      <c r="AI137" s="557" t="str">
        <f>$AI$52</f>
        <v>PRAÇA MENINO JESUS (TRECHO 02)</v>
      </c>
      <c r="AJ137" s="557"/>
      <c r="AK137" s="557"/>
      <c r="AL137" s="557"/>
      <c r="AM137" s="557"/>
      <c r="AN137" s="557"/>
      <c r="AO137" s="557"/>
      <c r="AP137" s="557"/>
      <c r="AQ137" s="557"/>
      <c r="AR137" s="557"/>
      <c r="AS137" s="557"/>
      <c r="AT137" s="557"/>
      <c r="AU137" s="557"/>
      <c r="AV137" s="557"/>
      <c r="AW137" s="557"/>
      <c r="AX137" s="557"/>
      <c r="AY137" s="621"/>
    </row>
    <row r="138" spans="1:51">
      <c r="A138" s="637">
        <f>$A$53</f>
        <v>38</v>
      </c>
      <c r="B138" s="638"/>
      <c r="C138" s="638"/>
      <c r="D138" s="639"/>
      <c r="E138" s="640">
        <f>$E$53</f>
        <v>7</v>
      </c>
      <c r="F138" s="640"/>
      <c r="G138" s="640"/>
      <c r="H138" s="641"/>
      <c r="I138" s="638"/>
      <c r="J138" s="638"/>
      <c r="K138" s="639"/>
      <c r="L138" s="638"/>
      <c r="M138" s="638"/>
      <c r="N138" s="638"/>
      <c r="O138" s="641"/>
      <c r="P138" s="638"/>
      <c r="Q138" s="639"/>
      <c r="R138" s="638"/>
      <c r="S138" s="638"/>
      <c r="T138" s="638"/>
      <c r="U138" s="638"/>
      <c r="V138" s="638"/>
      <c r="W138" s="642">
        <f t="shared" si="18"/>
        <v>266</v>
      </c>
      <c r="X138" s="643"/>
      <c r="Y138" s="643"/>
      <c r="Z138" s="644"/>
      <c r="AA138" s="643">
        <f t="shared" si="19"/>
        <v>0</v>
      </c>
      <c r="AB138" s="643"/>
      <c r="AC138" s="643"/>
      <c r="AD138" s="643"/>
      <c r="AE138" s="642">
        <f t="shared" si="20"/>
        <v>0</v>
      </c>
      <c r="AF138" s="643"/>
      <c r="AG138" s="643"/>
      <c r="AH138" s="644"/>
      <c r="AI138" s="645" t="str">
        <f>$AI$53</f>
        <v>SEBASTIÃO RIBEIRO BARBOSA (trecho 02) - PRAÇA</v>
      </c>
      <c r="AJ138" s="645"/>
      <c r="AK138" s="645"/>
      <c r="AL138" s="645"/>
      <c r="AM138" s="645"/>
      <c r="AN138" s="645"/>
      <c r="AO138" s="645"/>
      <c r="AP138" s="645"/>
      <c r="AQ138" s="645"/>
      <c r="AR138" s="645"/>
      <c r="AS138" s="645"/>
      <c r="AT138" s="645"/>
      <c r="AU138" s="645"/>
      <c r="AV138" s="645"/>
      <c r="AW138" s="645"/>
      <c r="AX138" s="645"/>
      <c r="AY138" s="646"/>
    </row>
    <row r="139" spans="1:51">
      <c r="A139" s="155" t="str">
        <f>$A$54</f>
        <v>BAIRRO CACIMBAS</v>
      </c>
      <c r="B139" s="153"/>
      <c r="C139" s="153"/>
      <c r="D139" s="153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4"/>
    </row>
    <row r="140" spans="1:51">
      <c r="A140" s="622">
        <f>$A$55</f>
        <v>296.44</v>
      </c>
      <c r="B140" s="623"/>
      <c r="C140" s="623"/>
      <c r="D140" s="551"/>
      <c r="E140" s="624">
        <f>$E$55</f>
        <v>4</v>
      </c>
      <c r="F140" s="624"/>
      <c r="G140" s="624"/>
      <c r="H140" s="550"/>
      <c r="I140" s="623"/>
      <c r="J140" s="623"/>
      <c r="K140" s="551"/>
      <c r="L140" s="623"/>
      <c r="M140" s="623"/>
      <c r="N140" s="623"/>
      <c r="O140" s="550"/>
      <c r="P140" s="623"/>
      <c r="Q140" s="551"/>
      <c r="R140" s="623"/>
      <c r="S140" s="623"/>
      <c r="T140" s="623"/>
      <c r="U140" s="623"/>
      <c r="V140" s="623"/>
      <c r="W140" s="625">
        <f t="shared" ref="W140" si="21">A140*E140</f>
        <v>1185.76</v>
      </c>
      <c r="X140" s="626"/>
      <c r="Y140" s="626"/>
      <c r="Z140" s="627"/>
      <c r="AA140" s="626">
        <f t="shared" ref="AA140" si="22">W140*H140</f>
        <v>0</v>
      </c>
      <c r="AB140" s="626"/>
      <c r="AC140" s="626"/>
      <c r="AD140" s="626"/>
      <c r="AE140" s="625">
        <f t="shared" ref="AE140" si="23">AA140*O140</f>
        <v>0</v>
      </c>
      <c r="AF140" s="626"/>
      <c r="AG140" s="626"/>
      <c r="AH140" s="627"/>
      <c r="AI140" s="620" t="str">
        <f>$AI$55</f>
        <v>RUA SANTA CATARINA</v>
      </c>
      <c r="AJ140" s="620"/>
      <c r="AK140" s="620"/>
      <c r="AL140" s="620"/>
      <c r="AM140" s="620"/>
      <c r="AN140" s="620"/>
      <c r="AO140" s="620"/>
      <c r="AP140" s="620"/>
      <c r="AQ140" s="620"/>
      <c r="AR140" s="620"/>
      <c r="AS140" s="620"/>
      <c r="AT140" s="620"/>
      <c r="AU140" s="620"/>
      <c r="AV140" s="620"/>
      <c r="AW140" s="620"/>
      <c r="AX140" s="620"/>
      <c r="AY140" s="621"/>
    </row>
    <row r="141" spans="1:51">
      <c r="A141" s="155" t="str">
        <f>$A$56</f>
        <v>BAIRRO MANOEL TELES</v>
      </c>
      <c r="B141" s="153"/>
      <c r="C141" s="153"/>
      <c r="D141" s="153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4"/>
    </row>
    <row r="142" spans="1:51">
      <c r="A142" s="622">
        <f>$A$57</f>
        <v>91</v>
      </c>
      <c r="B142" s="623"/>
      <c r="C142" s="623"/>
      <c r="D142" s="551"/>
      <c r="E142" s="624">
        <f>$E$57</f>
        <v>6</v>
      </c>
      <c r="F142" s="624"/>
      <c r="G142" s="624"/>
      <c r="H142" s="550"/>
      <c r="I142" s="623"/>
      <c r="J142" s="623"/>
      <c r="K142" s="551"/>
      <c r="L142" s="623"/>
      <c r="M142" s="623"/>
      <c r="N142" s="623"/>
      <c r="O142" s="550"/>
      <c r="P142" s="623"/>
      <c r="Q142" s="551"/>
      <c r="R142" s="623"/>
      <c r="S142" s="623"/>
      <c r="T142" s="623"/>
      <c r="U142" s="623"/>
      <c r="V142" s="623"/>
      <c r="W142" s="625">
        <f t="shared" ref="W142:W144" si="24">A142*E142</f>
        <v>546</v>
      </c>
      <c r="X142" s="626"/>
      <c r="Y142" s="626"/>
      <c r="Z142" s="627"/>
      <c r="AA142" s="626">
        <f t="shared" ref="AA142:AA144" si="25">W142*H142</f>
        <v>0</v>
      </c>
      <c r="AB142" s="626"/>
      <c r="AC142" s="626"/>
      <c r="AD142" s="626"/>
      <c r="AE142" s="625">
        <f t="shared" ref="AE142:AE144" si="26">AA142*O142</f>
        <v>0</v>
      </c>
      <c r="AF142" s="626"/>
      <c r="AG142" s="626"/>
      <c r="AH142" s="627"/>
      <c r="AI142" s="620" t="str">
        <f>$AI$57</f>
        <v>ANTONIO LEITE</v>
      </c>
      <c r="AJ142" s="620"/>
      <c r="AK142" s="620"/>
      <c r="AL142" s="620"/>
      <c r="AM142" s="620"/>
      <c r="AN142" s="620"/>
      <c r="AO142" s="620"/>
      <c r="AP142" s="620"/>
      <c r="AQ142" s="620"/>
      <c r="AR142" s="620"/>
      <c r="AS142" s="620"/>
      <c r="AT142" s="620"/>
      <c r="AU142" s="620"/>
      <c r="AV142" s="620"/>
      <c r="AW142" s="620"/>
      <c r="AX142" s="620"/>
      <c r="AY142" s="621"/>
    </row>
    <row r="143" spans="1:51">
      <c r="A143" s="622">
        <f>$A$58</f>
        <v>114.45</v>
      </c>
      <c r="B143" s="623"/>
      <c r="C143" s="623"/>
      <c r="D143" s="551"/>
      <c r="E143" s="624">
        <f>$E$58</f>
        <v>7</v>
      </c>
      <c r="F143" s="624"/>
      <c r="G143" s="624"/>
      <c r="H143" s="550"/>
      <c r="I143" s="623"/>
      <c r="J143" s="623"/>
      <c r="K143" s="551"/>
      <c r="L143" s="623"/>
      <c r="M143" s="623"/>
      <c r="N143" s="623"/>
      <c r="O143" s="550"/>
      <c r="P143" s="623"/>
      <c r="Q143" s="551"/>
      <c r="R143" s="623"/>
      <c r="S143" s="623"/>
      <c r="T143" s="623"/>
      <c r="U143" s="623"/>
      <c r="V143" s="623"/>
      <c r="W143" s="625">
        <f t="shared" si="24"/>
        <v>801.15</v>
      </c>
      <c r="X143" s="626"/>
      <c r="Y143" s="626"/>
      <c r="Z143" s="627"/>
      <c r="AA143" s="626">
        <f t="shared" si="25"/>
        <v>0</v>
      </c>
      <c r="AB143" s="626"/>
      <c r="AC143" s="626"/>
      <c r="AD143" s="626"/>
      <c r="AE143" s="625">
        <f t="shared" si="26"/>
        <v>0</v>
      </c>
      <c r="AF143" s="626"/>
      <c r="AG143" s="626"/>
      <c r="AH143" s="627"/>
      <c r="AI143" s="620" t="str">
        <f>$AI$58</f>
        <v>MANOEL LUCINDO DA SILVA</v>
      </c>
      <c r="AJ143" s="620"/>
      <c r="AK143" s="620"/>
      <c r="AL143" s="620"/>
      <c r="AM143" s="620"/>
      <c r="AN143" s="620"/>
      <c r="AO143" s="620"/>
      <c r="AP143" s="620"/>
      <c r="AQ143" s="620"/>
      <c r="AR143" s="620"/>
      <c r="AS143" s="620"/>
      <c r="AT143" s="620"/>
      <c r="AU143" s="620"/>
      <c r="AV143" s="620"/>
      <c r="AW143" s="620"/>
      <c r="AX143" s="620"/>
      <c r="AY143" s="621"/>
    </row>
    <row r="144" spans="1:51">
      <c r="A144" s="622">
        <f>$A$59</f>
        <v>148.55000000000001</v>
      </c>
      <c r="B144" s="623"/>
      <c r="C144" s="623"/>
      <c r="D144" s="551"/>
      <c r="E144" s="624">
        <f>$E$59</f>
        <v>7</v>
      </c>
      <c r="F144" s="624"/>
      <c r="G144" s="624"/>
      <c r="H144" s="550"/>
      <c r="I144" s="623"/>
      <c r="J144" s="623"/>
      <c r="K144" s="551"/>
      <c r="L144" s="623"/>
      <c r="M144" s="623"/>
      <c r="N144" s="623"/>
      <c r="O144" s="550"/>
      <c r="P144" s="623"/>
      <c r="Q144" s="551"/>
      <c r="R144" s="623"/>
      <c r="S144" s="623"/>
      <c r="T144" s="623"/>
      <c r="U144" s="623"/>
      <c r="V144" s="623"/>
      <c r="W144" s="625">
        <f t="shared" si="24"/>
        <v>1039.8500000000001</v>
      </c>
      <c r="X144" s="626"/>
      <c r="Y144" s="626"/>
      <c r="Z144" s="627"/>
      <c r="AA144" s="626">
        <f t="shared" si="25"/>
        <v>0</v>
      </c>
      <c r="AB144" s="626"/>
      <c r="AC144" s="626"/>
      <c r="AD144" s="626"/>
      <c r="AE144" s="625">
        <f t="shared" si="26"/>
        <v>0</v>
      </c>
      <c r="AF144" s="626"/>
      <c r="AG144" s="626"/>
      <c r="AH144" s="627"/>
      <c r="AI144" s="620" t="str">
        <f>$AI$59</f>
        <v>MANOEL CORREIA DE MACEDO</v>
      </c>
      <c r="AJ144" s="620"/>
      <c r="AK144" s="620"/>
      <c r="AL144" s="620"/>
      <c r="AM144" s="620"/>
      <c r="AN144" s="620"/>
      <c r="AO144" s="620"/>
      <c r="AP144" s="620"/>
      <c r="AQ144" s="620"/>
      <c r="AR144" s="620"/>
      <c r="AS144" s="620"/>
      <c r="AT144" s="620"/>
      <c r="AU144" s="620"/>
      <c r="AV144" s="620"/>
      <c r="AW144" s="620"/>
      <c r="AX144" s="620"/>
      <c r="AY144" s="621"/>
    </row>
    <row r="145" spans="1:51">
      <c r="A145" s="155" t="str">
        <f>$A$60</f>
        <v>BAIRRO BRASÍLIA</v>
      </c>
      <c r="B145" s="153"/>
      <c r="C145" s="153"/>
      <c r="D145" s="153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4"/>
    </row>
    <row r="146" spans="1:51">
      <c r="A146" s="622">
        <f>$A$61</f>
        <v>78</v>
      </c>
      <c r="B146" s="623"/>
      <c r="C146" s="623"/>
      <c r="D146" s="551"/>
      <c r="E146" s="624">
        <f>$E$61</f>
        <v>7</v>
      </c>
      <c r="F146" s="624"/>
      <c r="G146" s="624"/>
      <c r="H146" s="550"/>
      <c r="I146" s="623"/>
      <c r="J146" s="623"/>
      <c r="K146" s="551"/>
      <c r="L146" s="623"/>
      <c r="M146" s="623"/>
      <c r="N146" s="623"/>
      <c r="O146" s="550"/>
      <c r="P146" s="623"/>
      <c r="Q146" s="551"/>
      <c r="R146" s="623"/>
      <c r="S146" s="623"/>
      <c r="T146" s="623"/>
      <c r="U146" s="623"/>
      <c r="V146" s="623"/>
      <c r="W146" s="625">
        <f t="shared" ref="W146" si="27">A146*E146</f>
        <v>546</v>
      </c>
      <c r="X146" s="626"/>
      <c r="Y146" s="626"/>
      <c r="Z146" s="627"/>
      <c r="AA146" s="626">
        <f t="shared" ref="AA146" si="28">W146*H146</f>
        <v>0</v>
      </c>
      <c r="AB146" s="626"/>
      <c r="AC146" s="626"/>
      <c r="AD146" s="626"/>
      <c r="AE146" s="625">
        <f t="shared" ref="AE146" si="29">AA146*O146</f>
        <v>0</v>
      </c>
      <c r="AF146" s="626"/>
      <c r="AG146" s="626"/>
      <c r="AH146" s="627"/>
      <c r="AI146" s="620" t="str">
        <f>$AI$61</f>
        <v>JOSÉ VENTURA DE OLIVEIRA</v>
      </c>
      <c r="AJ146" s="620"/>
      <c r="AK146" s="620"/>
      <c r="AL146" s="620"/>
      <c r="AM146" s="620"/>
      <c r="AN146" s="620"/>
      <c r="AO146" s="620"/>
      <c r="AP146" s="620"/>
      <c r="AQ146" s="620"/>
      <c r="AR146" s="620"/>
      <c r="AS146" s="620"/>
      <c r="AT146" s="620"/>
      <c r="AU146" s="620"/>
      <c r="AV146" s="620"/>
      <c r="AW146" s="620"/>
      <c r="AX146" s="620"/>
      <c r="AY146" s="621"/>
    </row>
    <row r="147" spans="1:51">
      <c r="A147" s="155" t="str">
        <f>$A$62</f>
        <v>BAIRRO JARDIM TROPICAL</v>
      </c>
      <c r="B147" s="153"/>
      <c r="C147" s="153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  <c r="T147" s="153"/>
      <c r="U147" s="15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4"/>
    </row>
    <row r="148" spans="1:51">
      <c r="A148" s="622">
        <f>$A$63</f>
        <v>273</v>
      </c>
      <c r="B148" s="623"/>
      <c r="C148" s="623"/>
      <c r="D148" s="551"/>
      <c r="E148" s="624">
        <f>$E$63</f>
        <v>7</v>
      </c>
      <c r="F148" s="624"/>
      <c r="G148" s="624"/>
      <c r="H148" s="550"/>
      <c r="I148" s="623"/>
      <c r="J148" s="623"/>
      <c r="K148" s="551"/>
      <c r="L148" s="623"/>
      <c r="M148" s="623"/>
      <c r="N148" s="623"/>
      <c r="O148" s="550"/>
      <c r="P148" s="623"/>
      <c r="Q148" s="551"/>
      <c r="R148" s="623"/>
      <c r="S148" s="623"/>
      <c r="T148" s="623"/>
      <c r="U148" s="623"/>
      <c r="V148" s="623"/>
      <c r="W148" s="625">
        <f>A148*E148</f>
        <v>1911</v>
      </c>
      <c r="X148" s="626"/>
      <c r="Y148" s="626"/>
      <c r="Z148" s="627"/>
      <c r="AA148" s="626">
        <f>W148*H148</f>
        <v>0</v>
      </c>
      <c r="AB148" s="626"/>
      <c r="AC148" s="626"/>
      <c r="AD148" s="626"/>
      <c r="AE148" s="625">
        <f>AA148*O148</f>
        <v>0</v>
      </c>
      <c r="AF148" s="626"/>
      <c r="AG148" s="626"/>
      <c r="AH148" s="627"/>
      <c r="AI148" s="620" t="str">
        <f>$AI$63</f>
        <v>ANTÔNIO EVANGELISTA DA SILVA</v>
      </c>
      <c r="AJ148" s="620"/>
      <c r="AK148" s="620"/>
      <c r="AL148" s="620"/>
      <c r="AM148" s="620"/>
      <c r="AN148" s="620"/>
      <c r="AO148" s="620"/>
      <c r="AP148" s="620"/>
      <c r="AQ148" s="620"/>
      <c r="AR148" s="620"/>
      <c r="AS148" s="620"/>
      <c r="AT148" s="620"/>
      <c r="AU148" s="620"/>
      <c r="AV148" s="620"/>
      <c r="AW148" s="620"/>
      <c r="AX148" s="620"/>
      <c r="AY148" s="621"/>
    </row>
    <row r="149" spans="1:51">
      <c r="A149" s="615"/>
      <c r="B149" s="616"/>
      <c r="C149" s="616"/>
      <c r="D149" s="617"/>
      <c r="E149" s="616"/>
      <c r="F149" s="616"/>
      <c r="G149" s="616"/>
      <c r="H149" s="615"/>
      <c r="I149" s="616"/>
      <c r="J149" s="616"/>
      <c r="K149" s="617"/>
      <c r="L149" s="616"/>
      <c r="M149" s="616"/>
      <c r="N149" s="616"/>
      <c r="O149" s="615"/>
      <c r="P149" s="616"/>
      <c r="Q149" s="617"/>
      <c r="R149" s="616"/>
      <c r="S149" s="616"/>
      <c r="T149" s="616"/>
      <c r="U149" s="616"/>
      <c r="V149" s="616"/>
      <c r="W149" s="615">
        <f>SUM(W114:Z148)</f>
        <v>41140.92</v>
      </c>
      <c r="X149" s="616"/>
      <c r="Y149" s="616">
        <f>SUM(Y114:AD148)</f>
        <v>0</v>
      </c>
      <c r="Z149" s="617"/>
      <c r="AA149" s="616"/>
      <c r="AB149" s="616"/>
      <c r="AC149" s="616"/>
      <c r="AD149" s="616"/>
      <c r="AE149" s="615"/>
      <c r="AF149" s="616"/>
      <c r="AG149" s="616"/>
      <c r="AH149" s="617"/>
      <c r="AI149" s="618" t="s">
        <v>132</v>
      </c>
      <c r="AJ149" s="618"/>
      <c r="AK149" s="618"/>
      <c r="AL149" s="618"/>
      <c r="AM149" s="618"/>
      <c r="AN149" s="618"/>
      <c r="AO149" s="618"/>
      <c r="AP149" s="618"/>
      <c r="AQ149" s="618"/>
      <c r="AR149" s="618"/>
      <c r="AS149" s="618"/>
      <c r="AT149" s="618"/>
      <c r="AU149" s="618"/>
      <c r="AV149" s="618"/>
      <c r="AW149" s="618"/>
      <c r="AX149" s="618"/>
      <c r="AY149" s="619"/>
    </row>
    <row r="150" spans="1:51">
      <c r="A150" s="337"/>
      <c r="B150" s="337"/>
      <c r="C150" s="337"/>
      <c r="D150" s="337"/>
      <c r="E150" s="337"/>
      <c r="F150" s="337"/>
      <c r="G150" s="337"/>
      <c r="H150" s="337"/>
      <c r="I150" s="337"/>
      <c r="J150" s="337"/>
      <c r="K150" s="337"/>
      <c r="L150" s="337"/>
      <c r="M150" s="337"/>
      <c r="N150" s="337"/>
      <c r="O150" s="337"/>
      <c r="P150" s="337"/>
      <c r="Q150" s="337"/>
      <c r="R150" s="337"/>
      <c r="S150" s="337"/>
      <c r="T150" s="337"/>
      <c r="U150" s="337"/>
      <c r="V150" s="337"/>
      <c r="W150" s="337"/>
      <c r="X150" s="337"/>
      <c r="Y150" s="337"/>
      <c r="Z150" s="337"/>
      <c r="AA150" s="337"/>
      <c r="AB150" s="337"/>
      <c r="AC150" s="337"/>
      <c r="AD150" s="337"/>
      <c r="AE150" s="337"/>
      <c r="AF150" s="337"/>
      <c r="AG150" s="337"/>
      <c r="AH150" s="337"/>
      <c r="AI150" s="337"/>
      <c r="AJ150" s="337"/>
      <c r="AK150" s="337"/>
      <c r="AL150" s="337"/>
      <c r="AM150" s="337"/>
      <c r="AN150" s="337"/>
      <c r="AO150" s="337"/>
      <c r="AP150" s="337"/>
      <c r="AQ150" s="337"/>
      <c r="AR150" s="337"/>
      <c r="AS150" s="337"/>
      <c r="AT150" s="337"/>
      <c r="AU150" s="337"/>
      <c r="AV150" s="337"/>
      <c r="AW150" s="337"/>
      <c r="AX150" s="337"/>
      <c r="AY150" s="337"/>
    </row>
    <row r="151" spans="1:51">
      <c r="A151" s="337"/>
      <c r="B151" s="337"/>
      <c r="C151" s="337"/>
      <c r="D151" s="337"/>
      <c r="E151" s="337"/>
      <c r="F151" s="337"/>
      <c r="G151" s="337"/>
      <c r="H151" s="337"/>
      <c r="I151" s="337"/>
      <c r="J151" s="337"/>
      <c r="K151" s="337"/>
      <c r="L151" s="337"/>
      <c r="M151" s="337"/>
      <c r="N151" s="337"/>
      <c r="O151" s="337"/>
      <c r="P151" s="337"/>
      <c r="Q151" s="337"/>
      <c r="R151" s="337"/>
      <c r="S151" s="337"/>
      <c r="T151" s="337"/>
      <c r="U151" s="337"/>
      <c r="V151" s="337"/>
      <c r="W151" s="337"/>
      <c r="X151" s="337"/>
      <c r="Y151" s="337"/>
      <c r="Z151" s="337"/>
      <c r="AA151" s="337"/>
      <c r="AB151" s="337"/>
      <c r="AC151" s="337"/>
      <c r="AD151" s="337"/>
      <c r="AE151" s="337"/>
      <c r="AF151" s="337"/>
      <c r="AG151" s="337"/>
      <c r="AH151" s="337"/>
      <c r="AI151" s="337"/>
      <c r="AJ151" s="337"/>
      <c r="AK151" s="337"/>
      <c r="AL151" s="337"/>
      <c r="AM151" s="337"/>
      <c r="AN151" s="337"/>
      <c r="AO151" s="337"/>
      <c r="AP151" s="337"/>
      <c r="AQ151" s="337"/>
      <c r="AR151" s="337"/>
      <c r="AS151" s="337"/>
      <c r="AT151" s="337"/>
      <c r="AU151" s="337"/>
      <c r="AV151" s="337"/>
      <c r="AW151" s="337"/>
      <c r="AX151" s="337"/>
      <c r="AY151" s="337"/>
    </row>
    <row r="152" spans="1:51">
      <c r="A152" s="531" t="str">
        <f>'Planilha Orçamentária'!A27</f>
        <v>2.5.1.2</v>
      </c>
      <c r="B152" s="532"/>
      <c r="C152" s="520"/>
      <c r="D152" s="520"/>
      <c r="E152" s="535" t="str">
        <f>'Planilha Orçamentária'!D27</f>
        <v>Meio-fio (guia)</v>
      </c>
      <c r="F152" s="535"/>
      <c r="G152" s="535"/>
      <c r="H152" s="535"/>
      <c r="I152" s="535"/>
      <c r="J152" s="535"/>
      <c r="K152" s="535"/>
      <c r="L152" s="535"/>
      <c r="M152" s="535"/>
      <c r="N152" s="535"/>
      <c r="O152" s="535"/>
      <c r="P152" s="535"/>
      <c r="Q152" s="535"/>
      <c r="R152" s="535"/>
      <c r="S152" s="535"/>
      <c r="T152" s="535"/>
      <c r="U152" s="535"/>
      <c r="V152" s="535"/>
      <c r="W152" s="535"/>
      <c r="X152" s="535"/>
      <c r="Y152" s="535"/>
      <c r="Z152" s="535"/>
      <c r="AA152" s="535"/>
      <c r="AB152" s="535"/>
      <c r="AC152" s="535"/>
      <c r="AD152" s="535"/>
      <c r="AE152" s="535"/>
      <c r="AF152" s="535"/>
      <c r="AG152" s="535"/>
      <c r="AH152" s="535"/>
      <c r="AI152" s="535"/>
      <c r="AJ152" s="535"/>
      <c r="AK152" s="535"/>
      <c r="AL152" s="535"/>
      <c r="AM152" s="535"/>
      <c r="AN152" s="535"/>
      <c r="AO152" s="535"/>
      <c r="AP152" s="535"/>
      <c r="AQ152" s="535"/>
      <c r="AR152" s="535"/>
      <c r="AS152" s="535"/>
      <c r="AT152" s="535"/>
      <c r="AU152" s="535"/>
      <c r="AV152" s="535"/>
      <c r="AW152" s="535"/>
      <c r="AX152" s="535"/>
      <c r="AY152" s="536"/>
    </row>
    <row r="153" spans="1:51" ht="28.9" customHeight="1">
      <c r="A153" s="531" t="str">
        <f>'Planilha Orçamentária'!A28</f>
        <v>2.5.1.2.1</v>
      </c>
      <c r="B153" s="532"/>
      <c r="C153" s="520"/>
      <c r="D153" s="520"/>
      <c r="E153" s="533" t="str">
        <f>'Planilha Orçamentária'!D28</f>
        <v>Assentamento de guia (meio-fio) em trecho reto, confeccionada em concreto pré-fabricado, dimensões 100x15x13x30 cm (comprimento x base inferior x base superior x altura), para vias urbanas (uso viário). af_06/2016</v>
      </c>
      <c r="F153" s="533"/>
      <c r="G153" s="533"/>
      <c r="H153" s="533"/>
      <c r="I153" s="533"/>
      <c r="J153" s="533"/>
      <c r="K153" s="533"/>
      <c r="L153" s="533"/>
      <c r="M153" s="533"/>
      <c r="N153" s="533"/>
      <c r="O153" s="533"/>
      <c r="P153" s="533"/>
      <c r="Q153" s="533"/>
      <c r="R153" s="533"/>
      <c r="S153" s="533"/>
      <c r="T153" s="533"/>
      <c r="U153" s="533"/>
      <c r="V153" s="533"/>
      <c r="W153" s="533"/>
      <c r="X153" s="533"/>
      <c r="Y153" s="533"/>
      <c r="Z153" s="533"/>
      <c r="AA153" s="533"/>
      <c r="AB153" s="533"/>
      <c r="AC153" s="533"/>
      <c r="AD153" s="533"/>
      <c r="AE153" s="533"/>
      <c r="AF153" s="533"/>
      <c r="AG153" s="533"/>
      <c r="AH153" s="533"/>
      <c r="AI153" s="533"/>
      <c r="AJ153" s="533"/>
      <c r="AK153" s="533"/>
      <c r="AL153" s="533"/>
      <c r="AM153" s="533"/>
      <c r="AN153" s="533"/>
      <c r="AO153" s="533"/>
      <c r="AP153" s="533"/>
      <c r="AQ153" s="533"/>
      <c r="AR153" s="533"/>
      <c r="AS153" s="533"/>
      <c r="AT153" s="533"/>
      <c r="AU153" s="533"/>
      <c r="AV153" s="533"/>
      <c r="AW153" s="533"/>
      <c r="AX153" s="533"/>
      <c r="AY153" s="534"/>
    </row>
    <row r="154" spans="1:51">
      <c r="A154" s="630" t="s">
        <v>2</v>
      </c>
      <c r="B154" s="630"/>
      <c r="C154" s="630"/>
      <c r="D154" s="630"/>
      <c r="E154" s="630"/>
      <c r="F154" s="630"/>
      <c r="G154" s="630"/>
      <c r="H154" s="630"/>
      <c r="I154" s="630"/>
      <c r="J154" s="630"/>
      <c r="K154" s="630"/>
      <c r="L154" s="631" t="s">
        <v>125</v>
      </c>
      <c r="M154" s="632"/>
      <c r="N154" s="633"/>
      <c r="O154" s="630"/>
      <c r="P154" s="630"/>
      <c r="Q154" s="630"/>
      <c r="R154" s="631" t="s">
        <v>194</v>
      </c>
      <c r="S154" s="632"/>
      <c r="T154" s="632"/>
      <c r="U154" s="632"/>
      <c r="V154" s="633"/>
      <c r="W154" s="630" t="s">
        <v>128</v>
      </c>
      <c r="X154" s="630"/>
      <c r="Y154" s="630"/>
      <c r="Z154" s="630"/>
      <c r="AA154" s="630" t="s">
        <v>129</v>
      </c>
      <c r="AB154" s="630"/>
      <c r="AC154" s="630"/>
      <c r="AD154" s="630"/>
      <c r="AE154" s="630" t="s">
        <v>130</v>
      </c>
      <c r="AF154" s="630"/>
      <c r="AG154" s="630"/>
      <c r="AH154" s="630"/>
      <c r="AI154" s="631" t="s">
        <v>131</v>
      </c>
      <c r="AJ154" s="632"/>
      <c r="AK154" s="632"/>
      <c r="AL154" s="632"/>
      <c r="AM154" s="632"/>
      <c r="AN154" s="632"/>
      <c r="AO154" s="632"/>
      <c r="AP154" s="632"/>
      <c r="AQ154" s="632"/>
      <c r="AR154" s="632"/>
      <c r="AS154" s="632"/>
      <c r="AT154" s="632"/>
      <c r="AU154" s="632"/>
      <c r="AV154" s="632"/>
      <c r="AW154" s="632"/>
      <c r="AX154" s="632"/>
      <c r="AY154" s="633"/>
    </row>
    <row r="155" spans="1:51">
      <c r="A155" s="155" t="str">
        <f>$A$28</f>
        <v>BAIRRO SANTA ESMERALDA</v>
      </c>
      <c r="B155" s="153"/>
      <c r="C155" s="153"/>
      <c r="D155" s="153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3"/>
      <c r="T155" s="153"/>
      <c r="U155" s="15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4"/>
    </row>
    <row r="156" spans="1:51">
      <c r="A156" s="634">
        <f>$A$29</f>
        <v>128.65</v>
      </c>
      <c r="B156" s="635"/>
      <c r="C156" s="635"/>
      <c r="D156" s="636"/>
      <c r="E156" s="585"/>
      <c r="F156" s="586"/>
      <c r="G156" s="587"/>
      <c r="H156" s="550"/>
      <c r="I156" s="623"/>
      <c r="J156" s="623"/>
      <c r="K156" s="551"/>
      <c r="L156" s="623">
        <v>2</v>
      </c>
      <c r="M156" s="623"/>
      <c r="N156" s="623"/>
      <c r="O156" s="550"/>
      <c r="P156" s="623"/>
      <c r="Q156" s="551"/>
      <c r="R156" s="623">
        <f>L156*A156</f>
        <v>257.3</v>
      </c>
      <c r="S156" s="623"/>
      <c r="T156" s="623"/>
      <c r="U156" s="623"/>
      <c r="V156" s="623"/>
      <c r="W156" s="625">
        <f t="shared" ref="W156:W180" si="30">A156*E156</f>
        <v>0</v>
      </c>
      <c r="X156" s="626"/>
      <c r="Y156" s="626"/>
      <c r="Z156" s="627"/>
      <c r="AA156" s="626">
        <f t="shared" ref="AA156:AA180" si="31">W156*H156</f>
        <v>0</v>
      </c>
      <c r="AB156" s="626"/>
      <c r="AC156" s="626"/>
      <c r="AD156" s="626"/>
      <c r="AE156" s="625">
        <f t="shared" ref="AE156:AE180" si="32">AA156*O156</f>
        <v>0</v>
      </c>
      <c r="AF156" s="626"/>
      <c r="AG156" s="626"/>
      <c r="AH156" s="627"/>
      <c r="AI156" s="620" t="str">
        <f>$AI$29</f>
        <v>CRISTO REDENTOR</v>
      </c>
      <c r="AJ156" s="620"/>
      <c r="AK156" s="620"/>
      <c r="AL156" s="620"/>
      <c r="AM156" s="620"/>
      <c r="AN156" s="620"/>
      <c r="AO156" s="620"/>
      <c r="AP156" s="620"/>
      <c r="AQ156" s="620"/>
      <c r="AR156" s="620"/>
      <c r="AS156" s="620"/>
      <c r="AT156" s="620"/>
      <c r="AU156" s="620"/>
      <c r="AV156" s="620"/>
      <c r="AW156" s="620"/>
      <c r="AX156" s="620"/>
      <c r="AY156" s="621"/>
    </row>
    <row r="157" spans="1:51">
      <c r="A157" s="622">
        <f>$A$30</f>
        <v>189.66</v>
      </c>
      <c r="B157" s="623"/>
      <c r="C157" s="623"/>
      <c r="D157" s="551"/>
      <c r="E157" s="624"/>
      <c r="F157" s="624"/>
      <c r="G157" s="624"/>
      <c r="H157" s="550"/>
      <c r="I157" s="623"/>
      <c r="J157" s="623"/>
      <c r="K157" s="551"/>
      <c r="L157" s="623">
        <v>2</v>
      </c>
      <c r="M157" s="623"/>
      <c r="N157" s="623"/>
      <c r="O157" s="550"/>
      <c r="P157" s="623"/>
      <c r="Q157" s="551"/>
      <c r="R157" s="623">
        <f t="shared" ref="R157:R180" si="33">L157*A157</f>
        <v>379.32</v>
      </c>
      <c r="S157" s="623"/>
      <c r="T157" s="623"/>
      <c r="U157" s="623"/>
      <c r="V157" s="623"/>
      <c r="W157" s="625">
        <f t="shared" si="30"/>
        <v>0</v>
      </c>
      <c r="X157" s="626"/>
      <c r="Y157" s="626"/>
      <c r="Z157" s="627"/>
      <c r="AA157" s="626">
        <f t="shared" si="31"/>
        <v>0</v>
      </c>
      <c r="AB157" s="626"/>
      <c r="AC157" s="626"/>
      <c r="AD157" s="626"/>
      <c r="AE157" s="625">
        <f t="shared" si="32"/>
        <v>0</v>
      </c>
      <c r="AF157" s="626"/>
      <c r="AG157" s="626"/>
      <c r="AH157" s="627"/>
      <c r="AI157" s="620" t="str">
        <f>$AI$30</f>
        <v>DA LIBERDADE</v>
      </c>
      <c r="AJ157" s="620"/>
      <c r="AK157" s="620"/>
      <c r="AL157" s="620"/>
      <c r="AM157" s="620"/>
      <c r="AN157" s="620"/>
      <c r="AO157" s="620"/>
      <c r="AP157" s="620"/>
      <c r="AQ157" s="620"/>
      <c r="AR157" s="620"/>
      <c r="AS157" s="620"/>
      <c r="AT157" s="620"/>
      <c r="AU157" s="620"/>
      <c r="AV157" s="620"/>
      <c r="AW157" s="620"/>
      <c r="AX157" s="620"/>
      <c r="AY157" s="621"/>
    </row>
    <row r="158" spans="1:51">
      <c r="A158" s="622">
        <f>$A$31</f>
        <v>140</v>
      </c>
      <c r="B158" s="623"/>
      <c r="C158" s="623"/>
      <c r="D158" s="551"/>
      <c r="E158" s="624"/>
      <c r="F158" s="624"/>
      <c r="G158" s="624"/>
      <c r="H158" s="550"/>
      <c r="I158" s="623"/>
      <c r="J158" s="623"/>
      <c r="K158" s="551"/>
      <c r="L158" s="623">
        <v>2</v>
      </c>
      <c r="M158" s="623"/>
      <c r="N158" s="623"/>
      <c r="O158" s="550"/>
      <c r="P158" s="623"/>
      <c r="Q158" s="551"/>
      <c r="R158" s="623">
        <f t="shared" si="33"/>
        <v>280</v>
      </c>
      <c r="S158" s="623"/>
      <c r="T158" s="623"/>
      <c r="U158" s="623"/>
      <c r="V158" s="623"/>
      <c r="W158" s="625">
        <f t="shared" si="30"/>
        <v>0</v>
      </c>
      <c r="X158" s="626"/>
      <c r="Y158" s="626"/>
      <c r="Z158" s="627"/>
      <c r="AA158" s="626">
        <f t="shared" si="31"/>
        <v>0</v>
      </c>
      <c r="AB158" s="626"/>
      <c r="AC158" s="626"/>
      <c r="AD158" s="626"/>
      <c r="AE158" s="625">
        <f t="shared" si="32"/>
        <v>0</v>
      </c>
      <c r="AF158" s="626"/>
      <c r="AG158" s="626"/>
      <c r="AH158" s="627"/>
      <c r="AI158" s="620" t="str">
        <f>$AI$31</f>
        <v>DR. JOSÉ AMAURÍ CANUTO</v>
      </c>
      <c r="AJ158" s="620"/>
      <c r="AK158" s="620"/>
      <c r="AL158" s="620"/>
      <c r="AM158" s="620"/>
      <c r="AN158" s="620"/>
      <c r="AO158" s="620"/>
      <c r="AP158" s="620"/>
      <c r="AQ158" s="620"/>
      <c r="AR158" s="620"/>
      <c r="AS158" s="620"/>
      <c r="AT158" s="620"/>
      <c r="AU158" s="620"/>
      <c r="AV158" s="620"/>
      <c r="AW158" s="620"/>
      <c r="AX158" s="620"/>
      <c r="AY158" s="621"/>
    </row>
    <row r="159" spans="1:51">
      <c r="A159" s="622">
        <f>$A$32</f>
        <v>125.95</v>
      </c>
      <c r="B159" s="628"/>
      <c r="C159" s="628"/>
      <c r="D159" s="629"/>
      <c r="E159" s="624"/>
      <c r="F159" s="624"/>
      <c r="G159" s="624"/>
      <c r="H159" s="550"/>
      <c r="I159" s="623"/>
      <c r="J159" s="623"/>
      <c r="K159" s="551"/>
      <c r="L159" s="623">
        <v>2</v>
      </c>
      <c r="M159" s="623"/>
      <c r="N159" s="623"/>
      <c r="O159" s="550"/>
      <c r="P159" s="623"/>
      <c r="Q159" s="551"/>
      <c r="R159" s="623">
        <f t="shared" si="33"/>
        <v>251.9</v>
      </c>
      <c r="S159" s="623"/>
      <c r="T159" s="623"/>
      <c r="U159" s="623"/>
      <c r="V159" s="623"/>
      <c r="W159" s="625">
        <f t="shared" si="30"/>
        <v>0</v>
      </c>
      <c r="X159" s="626"/>
      <c r="Y159" s="626"/>
      <c r="Z159" s="627"/>
      <c r="AA159" s="626">
        <f t="shared" si="31"/>
        <v>0</v>
      </c>
      <c r="AB159" s="626"/>
      <c r="AC159" s="626"/>
      <c r="AD159" s="626"/>
      <c r="AE159" s="625">
        <f t="shared" si="32"/>
        <v>0</v>
      </c>
      <c r="AF159" s="626"/>
      <c r="AG159" s="626"/>
      <c r="AH159" s="627"/>
      <c r="AI159" s="620" t="str">
        <f>$AI$32</f>
        <v>LUIS DE ALBUQUERQUE LIMA</v>
      </c>
      <c r="AJ159" s="620"/>
      <c r="AK159" s="620"/>
      <c r="AL159" s="620"/>
      <c r="AM159" s="620"/>
      <c r="AN159" s="620"/>
      <c r="AO159" s="620"/>
      <c r="AP159" s="620"/>
      <c r="AQ159" s="620"/>
      <c r="AR159" s="620"/>
      <c r="AS159" s="620"/>
      <c r="AT159" s="620"/>
      <c r="AU159" s="620"/>
      <c r="AV159" s="620"/>
      <c r="AW159" s="620"/>
      <c r="AX159" s="620"/>
      <c r="AY159" s="621"/>
    </row>
    <row r="160" spans="1:51">
      <c r="A160" s="622">
        <f>$A$33</f>
        <v>175.5</v>
      </c>
      <c r="B160" s="623"/>
      <c r="C160" s="623"/>
      <c r="D160" s="551"/>
      <c r="E160" s="624"/>
      <c r="F160" s="624"/>
      <c r="G160" s="624"/>
      <c r="H160" s="550"/>
      <c r="I160" s="623"/>
      <c r="J160" s="623"/>
      <c r="K160" s="551"/>
      <c r="L160" s="623">
        <v>2</v>
      </c>
      <c r="M160" s="623"/>
      <c r="N160" s="623"/>
      <c r="O160" s="550"/>
      <c r="P160" s="623"/>
      <c r="Q160" s="551"/>
      <c r="R160" s="623">
        <f t="shared" si="33"/>
        <v>351</v>
      </c>
      <c r="S160" s="623"/>
      <c r="T160" s="623"/>
      <c r="U160" s="623"/>
      <c r="V160" s="623"/>
      <c r="W160" s="625">
        <f t="shared" si="30"/>
        <v>0</v>
      </c>
      <c r="X160" s="626"/>
      <c r="Y160" s="626"/>
      <c r="Z160" s="627"/>
      <c r="AA160" s="626">
        <f t="shared" si="31"/>
        <v>0</v>
      </c>
      <c r="AB160" s="626"/>
      <c r="AC160" s="626"/>
      <c r="AD160" s="626"/>
      <c r="AE160" s="625">
        <f t="shared" si="32"/>
        <v>0</v>
      </c>
      <c r="AF160" s="626"/>
      <c r="AG160" s="626"/>
      <c r="AH160" s="627"/>
      <c r="AI160" s="620" t="str">
        <f>$AI$33</f>
        <v>FLORO GOMES NOVAIS</v>
      </c>
      <c r="AJ160" s="620"/>
      <c r="AK160" s="620"/>
      <c r="AL160" s="620"/>
      <c r="AM160" s="620"/>
      <c r="AN160" s="620"/>
      <c r="AO160" s="620"/>
      <c r="AP160" s="620"/>
      <c r="AQ160" s="620"/>
      <c r="AR160" s="620"/>
      <c r="AS160" s="620"/>
      <c r="AT160" s="620"/>
      <c r="AU160" s="620"/>
      <c r="AV160" s="620"/>
      <c r="AW160" s="620"/>
      <c r="AX160" s="620"/>
      <c r="AY160" s="621"/>
    </row>
    <row r="161" spans="1:51">
      <c r="A161" s="622">
        <f>$A$34</f>
        <v>526.79999999999995</v>
      </c>
      <c r="B161" s="623"/>
      <c r="C161" s="623"/>
      <c r="D161" s="551"/>
      <c r="E161" s="624"/>
      <c r="F161" s="624"/>
      <c r="G161" s="624"/>
      <c r="H161" s="550"/>
      <c r="I161" s="623"/>
      <c r="J161" s="623"/>
      <c r="K161" s="551"/>
      <c r="L161" s="623">
        <v>2</v>
      </c>
      <c r="M161" s="623"/>
      <c r="N161" s="623"/>
      <c r="O161" s="550"/>
      <c r="P161" s="623"/>
      <c r="Q161" s="551"/>
      <c r="R161" s="623">
        <f t="shared" si="33"/>
        <v>1053.5999999999999</v>
      </c>
      <c r="S161" s="623"/>
      <c r="T161" s="623"/>
      <c r="U161" s="623"/>
      <c r="V161" s="623"/>
      <c r="W161" s="625">
        <f t="shared" si="30"/>
        <v>0</v>
      </c>
      <c r="X161" s="626"/>
      <c r="Y161" s="626"/>
      <c r="Z161" s="627"/>
      <c r="AA161" s="626">
        <f t="shared" si="31"/>
        <v>0</v>
      </c>
      <c r="AB161" s="626"/>
      <c r="AC161" s="626"/>
      <c r="AD161" s="626"/>
      <c r="AE161" s="625">
        <f t="shared" si="32"/>
        <v>0</v>
      </c>
      <c r="AF161" s="626"/>
      <c r="AG161" s="626"/>
      <c r="AH161" s="627"/>
      <c r="AI161" s="620" t="str">
        <f>$AI$34</f>
        <v>IRMÃO JOSÉ AUGUSTO PEREIRA</v>
      </c>
      <c r="AJ161" s="620"/>
      <c r="AK161" s="620"/>
      <c r="AL161" s="620"/>
      <c r="AM161" s="620"/>
      <c r="AN161" s="620"/>
      <c r="AO161" s="620"/>
      <c r="AP161" s="620"/>
      <c r="AQ161" s="620"/>
      <c r="AR161" s="620"/>
      <c r="AS161" s="620"/>
      <c r="AT161" s="620"/>
      <c r="AU161" s="620"/>
      <c r="AV161" s="620"/>
      <c r="AW161" s="620"/>
      <c r="AX161" s="620"/>
      <c r="AY161" s="621"/>
    </row>
    <row r="162" spans="1:51">
      <c r="A162" s="622">
        <f>$A$35</f>
        <v>192.75</v>
      </c>
      <c r="B162" s="623"/>
      <c r="C162" s="623"/>
      <c r="D162" s="551"/>
      <c r="E162" s="624"/>
      <c r="F162" s="624"/>
      <c r="G162" s="624"/>
      <c r="H162" s="550"/>
      <c r="I162" s="623"/>
      <c r="J162" s="623"/>
      <c r="K162" s="551"/>
      <c r="L162" s="623">
        <v>2</v>
      </c>
      <c r="M162" s="623"/>
      <c r="N162" s="623"/>
      <c r="O162" s="550"/>
      <c r="P162" s="623"/>
      <c r="Q162" s="551"/>
      <c r="R162" s="623">
        <f t="shared" si="33"/>
        <v>385.5</v>
      </c>
      <c r="S162" s="623"/>
      <c r="T162" s="623"/>
      <c r="U162" s="623"/>
      <c r="V162" s="623"/>
      <c r="W162" s="625">
        <f t="shared" si="30"/>
        <v>0</v>
      </c>
      <c r="X162" s="626"/>
      <c r="Y162" s="626"/>
      <c r="Z162" s="627"/>
      <c r="AA162" s="626">
        <f t="shared" si="31"/>
        <v>0</v>
      </c>
      <c r="AB162" s="626"/>
      <c r="AC162" s="626"/>
      <c r="AD162" s="626"/>
      <c r="AE162" s="625">
        <f t="shared" si="32"/>
        <v>0</v>
      </c>
      <c r="AF162" s="626"/>
      <c r="AG162" s="626"/>
      <c r="AH162" s="627"/>
      <c r="AI162" s="620" t="str">
        <f>$AI$35</f>
        <v>ISMAEL MAXIMINIANO DA SILVA</v>
      </c>
      <c r="AJ162" s="620"/>
      <c r="AK162" s="620"/>
      <c r="AL162" s="620"/>
      <c r="AM162" s="620"/>
      <c r="AN162" s="620"/>
      <c r="AO162" s="620"/>
      <c r="AP162" s="620"/>
      <c r="AQ162" s="620"/>
      <c r="AR162" s="620"/>
      <c r="AS162" s="620"/>
      <c r="AT162" s="620"/>
      <c r="AU162" s="620"/>
      <c r="AV162" s="620"/>
      <c r="AW162" s="620"/>
      <c r="AX162" s="620"/>
      <c r="AY162" s="621"/>
    </row>
    <row r="163" spans="1:51">
      <c r="A163" s="622">
        <f>$A$36</f>
        <v>388.47</v>
      </c>
      <c r="B163" s="623"/>
      <c r="C163" s="623"/>
      <c r="D163" s="551"/>
      <c r="E163" s="624"/>
      <c r="F163" s="624"/>
      <c r="G163" s="624"/>
      <c r="H163" s="550"/>
      <c r="I163" s="623"/>
      <c r="J163" s="623"/>
      <c r="K163" s="551"/>
      <c r="L163" s="623">
        <v>2</v>
      </c>
      <c r="M163" s="623"/>
      <c r="N163" s="623"/>
      <c r="O163" s="550"/>
      <c r="P163" s="623"/>
      <c r="Q163" s="551"/>
      <c r="R163" s="623">
        <f t="shared" si="33"/>
        <v>776.94</v>
      </c>
      <c r="S163" s="623"/>
      <c r="T163" s="623"/>
      <c r="U163" s="623"/>
      <c r="V163" s="623"/>
      <c r="W163" s="625">
        <f t="shared" si="30"/>
        <v>0</v>
      </c>
      <c r="X163" s="626"/>
      <c r="Y163" s="626"/>
      <c r="Z163" s="627"/>
      <c r="AA163" s="626">
        <f t="shared" si="31"/>
        <v>0</v>
      </c>
      <c r="AB163" s="626"/>
      <c r="AC163" s="626"/>
      <c r="AD163" s="626"/>
      <c r="AE163" s="625">
        <f t="shared" si="32"/>
        <v>0</v>
      </c>
      <c r="AF163" s="626"/>
      <c r="AG163" s="626"/>
      <c r="AH163" s="627"/>
      <c r="AI163" s="620" t="str">
        <f>$AI$36</f>
        <v>JOSÉ CÍCERO DE QUEIROZ</v>
      </c>
      <c r="AJ163" s="620"/>
      <c r="AK163" s="620"/>
      <c r="AL163" s="620"/>
      <c r="AM163" s="620"/>
      <c r="AN163" s="620"/>
      <c r="AO163" s="620"/>
      <c r="AP163" s="620"/>
      <c r="AQ163" s="620"/>
      <c r="AR163" s="620"/>
      <c r="AS163" s="620"/>
      <c r="AT163" s="620"/>
      <c r="AU163" s="620"/>
      <c r="AV163" s="620"/>
      <c r="AW163" s="620"/>
      <c r="AX163" s="620"/>
      <c r="AY163" s="621"/>
    </row>
    <row r="164" spans="1:51">
      <c r="A164" s="622">
        <f>$A$37</f>
        <v>195.6</v>
      </c>
      <c r="B164" s="623"/>
      <c r="C164" s="623"/>
      <c r="D164" s="551"/>
      <c r="E164" s="624"/>
      <c r="F164" s="624"/>
      <c r="G164" s="624"/>
      <c r="H164" s="550"/>
      <c r="I164" s="623"/>
      <c r="J164" s="623"/>
      <c r="K164" s="551"/>
      <c r="L164" s="623">
        <v>2</v>
      </c>
      <c r="M164" s="623"/>
      <c r="N164" s="623"/>
      <c r="O164" s="550"/>
      <c r="P164" s="623"/>
      <c r="Q164" s="551"/>
      <c r="R164" s="623">
        <f t="shared" si="33"/>
        <v>391.2</v>
      </c>
      <c r="S164" s="623"/>
      <c r="T164" s="623"/>
      <c r="U164" s="623"/>
      <c r="V164" s="623"/>
      <c r="W164" s="625">
        <f t="shared" si="30"/>
        <v>0</v>
      </c>
      <c r="X164" s="626"/>
      <c r="Y164" s="626"/>
      <c r="Z164" s="627"/>
      <c r="AA164" s="626">
        <f t="shared" si="31"/>
        <v>0</v>
      </c>
      <c r="AB164" s="626"/>
      <c r="AC164" s="626"/>
      <c r="AD164" s="626"/>
      <c r="AE164" s="625">
        <f t="shared" si="32"/>
        <v>0</v>
      </c>
      <c r="AF164" s="626"/>
      <c r="AG164" s="626"/>
      <c r="AH164" s="627"/>
      <c r="AI164" s="620" t="str">
        <f>$AI$37</f>
        <v>JUSTINO S. DA SILVA</v>
      </c>
      <c r="AJ164" s="620"/>
      <c r="AK164" s="620"/>
      <c r="AL164" s="620"/>
      <c r="AM164" s="620"/>
      <c r="AN164" s="620"/>
      <c r="AO164" s="620"/>
      <c r="AP164" s="620"/>
      <c r="AQ164" s="620"/>
      <c r="AR164" s="620"/>
      <c r="AS164" s="620"/>
      <c r="AT164" s="620"/>
      <c r="AU164" s="620"/>
      <c r="AV164" s="620"/>
      <c r="AW164" s="620"/>
      <c r="AX164" s="620"/>
      <c r="AY164" s="621"/>
    </row>
    <row r="165" spans="1:51">
      <c r="A165" s="622">
        <f>$A$38</f>
        <v>332.3</v>
      </c>
      <c r="B165" s="623"/>
      <c r="C165" s="623"/>
      <c r="D165" s="551"/>
      <c r="E165" s="624"/>
      <c r="F165" s="624"/>
      <c r="G165" s="624"/>
      <c r="H165" s="550"/>
      <c r="I165" s="623"/>
      <c r="J165" s="623"/>
      <c r="K165" s="551"/>
      <c r="L165" s="623">
        <v>2</v>
      </c>
      <c r="M165" s="623"/>
      <c r="N165" s="623"/>
      <c r="O165" s="550"/>
      <c r="P165" s="623"/>
      <c r="Q165" s="551"/>
      <c r="R165" s="623">
        <f t="shared" si="33"/>
        <v>664.6</v>
      </c>
      <c r="S165" s="623"/>
      <c r="T165" s="623"/>
      <c r="U165" s="623"/>
      <c r="V165" s="623"/>
      <c r="W165" s="625">
        <f t="shared" si="30"/>
        <v>0</v>
      </c>
      <c r="X165" s="626"/>
      <c r="Y165" s="626"/>
      <c r="Z165" s="627"/>
      <c r="AA165" s="626">
        <f t="shared" si="31"/>
        <v>0</v>
      </c>
      <c r="AB165" s="626"/>
      <c r="AC165" s="626"/>
      <c r="AD165" s="626"/>
      <c r="AE165" s="625">
        <f t="shared" si="32"/>
        <v>0</v>
      </c>
      <c r="AF165" s="626"/>
      <c r="AG165" s="626"/>
      <c r="AH165" s="627"/>
      <c r="AI165" s="620" t="str">
        <f>$AI$38</f>
        <v>LAURO FERREIRA DE MACEDO</v>
      </c>
      <c r="AJ165" s="620"/>
      <c r="AK165" s="620"/>
      <c r="AL165" s="620"/>
      <c r="AM165" s="620"/>
      <c r="AN165" s="620"/>
      <c r="AO165" s="620"/>
      <c r="AP165" s="620"/>
      <c r="AQ165" s="620"/>
      <c r="AR165" s="620"/>
      <c r="AS165" s="620"/>
      <c r="AT165" s="620"/>
      <c r="AU165" s="620"/>
      <c r="AV165" s="620"/>
      <c r="AW165" s="620"/>
      <c r="AX165" s="620"/>
      <c r="AY165" s="621"/>
    </row>
    <row r="166" spans="1:51">
      <c r="A166" s="622">
        <f>$A$39</f>
        <v>248</v>
      </c>
      <c r="B166" s="623"/>
      <c r="C166" s="623"/>
      <c r="D166" s="551"/>
      <c r="E166" s="624"/>
      <c r="F166" s="624"/>
      <c r="G166" s="624"/>
      <c r="H166" s="550"/>
      <c r="I166" s="623"/>
      <c r="J166" s="623"/>
      <c r="K166" s="551"/>
      <c r="L166" s="623">
        <v>2</v>
      </c>
      <c r="M166" s="623"/>
      <c r="N166" s="623"/>
      <c r="O166" s="550"/>
      <c r="P166" s="623"/>
      <c r="Q166" s="551"/>
      <c r="R166" s="623">
        <f t="shared" si="33"/>
        <v>496</v>
      </c>
      <c r="S166" s="623"/>
      <c r="T166" s="623"/>
      <c r="U166" s="623"/>
      <c r="V166" s="623"/>
      <c r="W166" s="625">
        <f t="shared" si="30"/>
        <v>0</v>
      </c>
      <c r="X166" s="626"/>
      <c r="Y166" s="626"/>
      <c r="Z166" s="627"/>
      <c r="AA166" s="626">
        <f t="shared" si="31"/>
        <v>0</v>
      </c>
      <c r="AB166" s="626"/>
      <c r="AC166" s="626"/>
      <c r="AD166" s="626"/>
      <c r="AE166" s="625">
        <f t="shared" si="32"/>
        <v>0</v>
      </c>
      <c r="AF166" s="626"/>
      <c r="AG166" s="626"/>
      <c r="AH166" s="627"/>
      <c r="AI166" s="620" t="str">
        <f>$AI$39</f>
        <v>MARECHAL RONDOM</v>
      </c>
      <c r="AJ166" s="620"/>
      <c r="AK166" s="620"/>
      <c r="AL166" s="620"/>
      <c r="AM166" s="620"/>
      <c r="AN166" s="620"/>
      <c r="AO166" s="620"/>
      <c r="AP166" s="620"/>
      <c r="AQ166" s="620"/>
      <c r="AR166" s="620"/>
      <c r="AS166" s="620"/>
      <c r="AT166" s="620"/>
      <c r="AU166" s="620"/>
      <c r="AV166" s="620"/>
      <c r="AW166" s="620"/>
      <c r="AX166" s="620"/>
      <c r="AY166" s="621"/>
    </row>
    <row r="167" spans="1:51">
      <c r="A167" s="622">
        <f>$A$40</f>
        <v>104.6</v>
      </c>
      <c r="B167" s="623"/>
      <c r="C167" s="623"/>
      <c r="D167" s="551"/>
      <c r="E167" s="624"/>
      <c r="F167" s="624"/>
      <c r="G167" s="624"/>
      <c r="H167" s="550"/>
      <c r="I167" s="623"/>
      <c r="J167" s="623"/>
      <c r="K167" s="551"/>
      <c r="L167" s="623">
        <v>2</v>
      </c>
      <c r="M167" s="623"/>
      <c r="N167" s="623"/>
      <c r="O167" s="550"/>
      <c r="P167" s="623"/>
      <c r="Q167" s="551"/>
      <c r="R167" s="623">
        <f t="shared" si="33"/>
        <v>209.2</v>
      </c>
      <c r="S167" s="623"/>
      <c r="T167" s="623"/>
      <c r="U167" s="623"/>
      <c r="V167" s="623"/>
      <c r="W167" s="625">
        <f t="shared" si="30"/>
        <v>0</v>
      </c>
      <c r="X167" s="626"/>
      <c r="Y167" s="626"/>
      <c r="Z167" s="627"/>
      <c r="AA167" s="626">
        <f t="shared" si="31"/>
        <v>0</v>
      </c>
      <c r="AB167" s="626"/>
      <c r="AC167" s="626"/>
      <c r="AD167" s="626"/>
      <c r="AE167" s="625">
        <f t="shared" si="32"/>
        <v>0</v>
      </c>
      <c r="AF167" s="626"/>
      <c r="AG167" s="626"/>
      <c r="AH167" s="627"/>
      <c r="AI167" s="620" t="str">
        <f>$AI$40</f>
        <v>MARIA DE BRITO MELO</v>
      </c>
      <c r="AJ167" s="620"/>
      <c r="AK167" s="620"/>
      <c r="AL167" s="620"/>
      <c r="AM167" s="620"/>
      <c r="AN167" s="620"/>
      <c r="AO167" s="620"/>
      <c r="AP167" s="620"/>
      <c r="AQ167" s="620"/>
      <c r="AR167" s="620"/>
      <c r="AS167" s="620"/>
      <c r="AT167" s="620"/>
      <c r="AU167" s="620"/>
      <c r="AV167" s="620"/>
      <c r="AW167" s="620"/>
      <c r="AX167" s="620"/>
      <c r="AY167" s="621"/>
    </row>
    <row r="168" spans="1:51">
      <c r="A168" s="622">
        <f>$A$41</f>
        <v>111.85</v>
      </c>
      <c r="B168" s="623"/>
      <c r="C168" s="623"/>
      <c r="D168" s="551"/>
      <c r="E168" s="624"/>
      <c r="F168" s="624"/>
      <c r="G168" s="624"/>
      <c r="H168" s="550"/>
      <c r="I168" s="623"/>
      <c r="J168" s="623"/>
      <c r="K168" s="551"/>
      <c r="L168" s="623">
        <v>2</v>
      </c>
      <c r="M168" s="623"/>
      <c r="N168" s="623"/>
      <c r="O168" s="550"/>
      <c r="P168" s="623"/>
      <c r="Q168" s="551"/>
      <c r="R168" s="623">
        <f t="shared" si="33"/>
        <v>223.7</v>
      </c>
      <c r="S168" s="623"/>
      <c r="T168" s="623"/>
      <c r="U168" s="623"/>
      <c r="V168" s="623"/>
      <c r="W168" s="625">
        <f t="shared" si="30"/>
        <v>0</v>
      </c>
      <c r="X168" s="626"/>
      <c r="Y168" s="626"/>
      <c r="Z168" s="627"/>
      <c r="AA168" s="626">
        <f t="shared" si="31"/>
        <v>0</v>
      </c>
      <c r="AB168" s="626"/>
      <c r="AC168" s="626"/>
      <c r="AD168" s="626"/>
      <c r="AE168" s="625">
        <f t="shared" si="32"/>
        <v>0</v>
      </c>
      <c r="AF168" s="626"/>
      <c r="AG168" s="626"/>
      <c r="AH168" s="627"/>
      <c r="AI168" s="620" t="str">
        <f>$AI$41</f>
        <v>MARIA GOMES EVANGELISTA</v>
      </c>
      <c r="AJ168" s="620"/>
      <c r="AK168" s="620"/>
      <c r="AL168" s="620"/>
      <c r="AM168" s="620"/>
      <c r="AN168" s="620"/>
      <c r="AO168" s="620"/>
      <c r="AP168" s="620"/>
      <c r="AQ168" s="620"/>
      <c r="AR168" s="620"/>
      <c r="AS168" s="620"/>
      <c r="AT168" s="620"/>
      <c r="AU168" s="620"/>
      <c r="AV168" s="620"/>
      <c r="AW168" s="620"/>
      <c r="AX168" s="620"/>
      <c r="AY168" s="621"/>
    </row>
    <row r="169" spans="1:51">
      <c r="A169" s="622">
        <f>$A$42</f>
        <v>353.1</v>
      </c>
      <c r="B169" s="623"/>
      <c r="C169" s="623"/>
      <c r="D169" s="551"/>
      <c r="E169" s="624"/>
      <c r="F169" s="624"/>
      <c r="G169" s="624"/>
      <c r="H169" s="550"/>
      <c r="I169" s="623"/>
      <c r="J169" s="623"/>
      <c r="K169" s="551"/>
      <c r="L169" s="623">
        <v>2</v>
      </c>
      <c r="M169" s="623"/>
      <c r="N169" s="623"/>
      <c r="O169" s="550"/>
      <c r="P169" s="623"/>
      <c r="Q169" s="551"/>
      <c r="R169" s="623">
        <f t="shared" si="33"/>
        <v>706.2</v>
      </c>
      <c r="S169" s="623"/>
      <c r="T169" s="623"/>
      <c r="U169" s="623"/>
      <c r="V169" s="623"/>
      <c r="W169" s="625">
        <f t="shared" si="30"/>
        <v>0</v>
      </c>
      <c r="X169" s="626"/>
      <c r="Y169" s="626"/>
      <c r="Z169" s="627"/>
      <c r="AA169" s="626">
        <f t="shared" si="31"/>
        <v>0</v>
      </c>
      <c r="AB169" s="626"/>
      <c r="AC169" s="626"/>
      <c r="AD169" s="626"/>
      <c r="AE169" s="625">
        <f t="shared" si="32"/>
        <v>0</v>
      </c>
      <c r="AF169" s="626"/>
      <c r="AG169" s="626"/>
      <c r="AH169" s="627"/>
      <c r="AI169" s="620" t="str">
        <f>$AI$42</f>
        <v>PREFEITO HIGINO VITAL</v>
      </c>
      <c r="AJ169" s="620"/>
      <c r="AK169" s="620"/>
      <c r="AL169" s="620"/>
      <c r="AM169" s="620"/>
      <c r="AN169" s="620"/>
      <c r="AO169" s="620"/>
      <c r="AP169" s="620"/>
      <c r="AQ169" s="620"/>
      <c r="AR169" s="620"/>
      <c r="AS169" s="620"/>
      <c r="AT169" s="620"/>
      <c r="AU169" s="620"/>
      <c r="AV169" s="620"/>
      <c r="AW169" s="620"/>
      <c r="AX169" s="620"/>
      <c r="AY169" s="621"/>
    </row>
    <row r="170" spans="1:51">
      <c r="A170" s="622">
        <f>$A$43</f>
        <v>431.4</v>
      </c>
      <c r="B170" s="623"/>
      <c r="C170" s="623"/>
      <c r="D170" s="551"/>
      <c r="E170" s="624"/>
      <c r="F170" s="624"/>
      <c r="G170" s="624"/>
      <c r="H170" s="550"/>
      <c r="I170" s="623"/>
      <c r="J170" s="623"/>
      <c r="K170" s="551"/>
      <c r="L170" s="623">
        <v>2</v>
      </c>
      <c r="M170" s="623"/>
      <c r="N170" s="623"/>
      <c r="O170" s="550"/>
      <c r="P170" s="623"/>
      <c r="Q170" s="551"/>
      <c r="R170" s="623">
        <f t="shared" si="33"/>
        <v>862.8</v>
      </c>
      <c r="S170" s="623"/>
      <c r="T170" s="623"/>
      <c r="U170" s="623"/>
      <c r="V170" s="623"/>
      <c r="W170" s="625">
        <f t="shared" si="30"/>
        <v>0</v>
      </c>
      <c r="X170" s="626"/>
      <c r="Y170" s="626"/>
      <c r="Z170" s="627"/>
      <c r="AA170" s="626">
        <f t="shared" si="31"/>
        <v>0</v>
      </c>
      <c r="AB170" s="626"/>
      <c r="AC170" s="626"/>
      <c r="AD170" s="626"/>
      <c r="AE170" s="625">
        <f t="shared" si="32"/>
        <v>0</v>
      </c>
      <c r="AF170" s="626"/>
      <c r="AG170" s="626"/>
      <c r="AH170" s="627"/>
      <c r="AI170" s="620" t="str">
        <f>$AI$43</f>
        <v>JOSÉ TIMÓTEO DE AMORIM - PROJETO 33</v>
      </c>
      <c r="AJ170" s="620"/>
      <c r="AK170" s="620"/>
      <c r="AL170" s="620"/>
      <c r="AM170" s="620"/>
      <c r="AN170" s="620"/>
      <c r="AO170" s="620"/>
      <c r="AP170" s="620"/>
      <c r="AQ170" s="620"/>
      <c r="AR170" s="620"/>
      <c r="AS170" s="620"/>
      <c r="AT170" s="620"/>
      <c r="AU170" s="620"/>
      <c r="AV170" s="620"/>
      <c r="AW170" s="620"/>
      <c r="AX170" s="620"/>
      <c r="AY170" s="621"/>
    </row>
    <row r="171" spans="1:51">
      <c r="A171" s="622">
        <f>$A$44</f>
        <v>99.45</v>
      </c>
      <c r="B171" s="623"/>
      <c r="C171" s="623"/>
      <c r="D171" s="551"/>
      <c r="E171" s="624"/>
      <c r="F171" s="624"/>
      <c r="G171" s="624"/>
      <c r="H171" s="550"/>
      <c r="I171" s="623"/>
      <c r="J171" s="623"/>
      <c r="K171" s="551"/>
      <c r="L171" s="623">
        <v>2</v>
      </c>
      <c r="M171" s="623"/>
      <c r="N171" s="623"/>
      <c r="O171" s="550"/>
      <c r="P171" s="623"/>
      <c r="Q171" s="551"/>
      <c r="R171" s="623">
        <f t="shared" si="33"/>
        <v>198.9</v>
      </c>
      <c r="S171" s="623"/>
      <c r="T171" s="623"/>
      <c r="U171" s="623"/>
      <c r="V171" s="623"/>
      <c r="W171" s="625">
        <f t="shared" si="30"/>
        <v>0</v>
      </c>
      <c r="X171" s="626"/>
      <c r="Y171" s="626"/>
      <c r="Z171" s="627"/>
      <c r="AA171" s="626">
        <f t="shared" si="31"/>
        <v>0</v>
      </c>
      <c r="AB171" s="626"/>
      <c r="AC171" s="626"/>
      <c r="AD171" s="626"/>
      <c r="AE171" s="625">
        <f t="shared" si="32"/>
        <v>0</v>
      </c>
      <c r="AF171" s="626"/>
      <c r="AG171" s="626"/>
      <c r="AH171" s="627"/>
      <c r="AI171" s="620" t="str">
        <f>$AI$44</f>
        <v>ROTEIRO</v>
      </c>
      <c r="AJ171" s="620"/>
      <c r="AK171" s="620"/>
      <c r="AL171" s="620"/>
      <c r="AM171" s="620"/>
      <c r="AN171" s="620"/>
      <c r="AO171" s="620"/>
      <c r="AP171" s="620"/>
      <c r="AQ171" s="620"/>
      <c r="AR171" s="620"/>
      <c r="AS171" s="620"/>
      <c r="AT171" s="620"/>
      <c r="AU171" s="620"/>
      <c r="AV171" s="620"/>
      <c r="AW171" s="620"/>
      <c r="AX171" s="620"/>
      <c r="AY171" s="621"/>
    </row>
    <row r="172" spans="1:51">
      <c r="A172" s="622">
        <f>$A$45</f>
        <v>295</v>
      </c>
      <c r="B172" s="623"/>
      <c r="C172" s="623"/>
      <c r="D172" s="551"/>
      <c r="E172" s="624"/>
      <c r="F172" s="624"/>
      <c r="G172" s="624"/>
      <c r="H172" s="550"/>
      <c r="I172" s="623"/>
      <c r="J172" s="623"/>
      <c r="K172" s="551"/>
      <c r="L172" s="623">
        <v>2</v>
      </c>
      <c r="M172" s="623"/>
      <c r="N172" s="623"/>
      <c r="O172" s="550"/>
      <c r="P172" s="623"/>
      <c r="Q172" s="551"/>
      <c r="R172" s="623">
        <f t="shared" si="33"/>
        <v>590</v>
      </c>
      <c r="S172" s="623"/>
      <c r="T172" s="623"/>
      <c r="U172" s="623"/>
      <c r="V172" s="623"/>
      <c r="W172" s="625">
        <f t="shared" si="30"/>
        <v>0</v>
      </c>
      <c r="X172" s="626"/>
      <c r="Y172" s="626"/>
      <c r="Z172" s="627"/>
      <c r="AA172" s="626">
        <f t="shared" si="31"/>
        <v>0</v>
      </c>
      <c r="AB172" s="626"/>
      <c r="AC172" s="626"/>
      <c r="AD172" s="626"/>
      <c r="AE172" s="625">
        <f t="shared" si="32"/>
        <v>0</v>
      </c>
      <c r="AF172" s="626"/>
      <c r="AG172" s="626"/>
      <c r="AH172" s="627"/>
      <c r="AI172" s="620" t="str">
        <f>$AI$45</f>
        <v>SÃO JORGE</v>
      </c>
      <c r="AJ172" s="620"/>
      <c r="AK172" s="620"/>
      <c r="AL172" s="620"/>
      <c r="AM172" s="620"/>
      <c r="AN172" s="620"/>
      <c r="AO172" s="620"/>
      <c r="AP172" s="620"/>
      <c r="AQ172" s="620"/>
      <c r="AR172" s="620"/>
      <c r="AS172" s="620"/>
      <c r="AT172" s="620"/>
      <c r="AU172" s="620"/>
      <c r="AV172" s="620"/>
      <c r="AW172" s="620"/>
      <c r="AX172" s="620"/>
      <c r="AY172" s="621"/>
    </row>
    <row r="173" spans="1:51">
      <c r="A173" s="622">
        <f>$A$46</f>
        <v>272</v>
      </c>
      <c r="B173" s="623"/>
      <c r="C173" s="623"/>
      <c r="D173" s="551"/>
      <c r="E173" s="624"/>
      <c r="F173" s="624"/>
      <c r="G173" s="624"/>
      <c r="H173" s="550"/>
      <c r="I173" s="623"/>
      <c r="J173" s="623"/>
      <c r="K173" s="551"/>
      <c r="L173" s="623">
        <v>2</v>
      </c>
      <c r="M173" s="623"/>
      <c r="N173" s="623"/>
      <c r="O173" s="550"/>
      <c r="P173" s="623"/>
      <c r="Q173" s="551"/>
      <c r="R173" s="623">
        <f t="shared" si="33"/>
        <v>544</v>
      </c>
      <c r="S173" s="623"/>
      <c r="T173" s="623"/>
      <c r="U173" s="623"/>
      <c r="V173" s="623"/>
      <c r="W173" s="625">
        <f t="shared" si="30"/>
        <v>0</v>
      </c>
      <c r="X173" s="626"/>
      <c r="Y173" s="626"/>
      <c r="Z173" s="627"/>
      <c r="AA173" s="626">
        <f t="shared" si="31"/>
        <v>0</v>
      </c>
      <c r="AB173" s="626"/>
      <c r="AC173" s="626"/>
      <c r="AD173" s="626"/>
      <c r="AE173" s="625">
        <f t="shared" si="32"/>
        <v>0</v>
      </c>
      <c r="AF173" s="626"/>
      <c r="AG173" s="626"/>
      <c r="AH173" s="627"/>
      <c r="AI173" s="620" t="str">
        <f>$AI$46</f>
        <v>SEBASTIÃO RIBEIRO BARBOSA (trecho 01)</v>
      </c>
      <c r="AJ173" s="620"/>
      <c r="AK173" s="620"/>
      <c r="AL173" s="620"/>
      <c r="AM173" s="620"/>
      <c r="AN173" s="620"/>
      <c r="AO173" s="620"/>
      <c r="AP173" s="620"/>
      <c r="AQ173" s="620"/>
      <c r="AR173" s="620"/>
      <c r="AS173" s="620"/>
      <c r="AT173" s="620"/>
      <c r="AU173" s="620"/>
      <c r="AV173" s="620"/>
      <c r="AW173" s="620"/>
      <c r="AX173" s="620"/>
      <c r="AY173" s="621"/>
    </row>
    <row r="174" spans="1:51">
      <c r="A174" s="622">
        <f>$A$47</f>
        <v>183</v>
      </c>
      <c r="B174" s="623"/>
      <c r="C174" s="623"/>
      <c r="D174" s="551"/>
      <c r="E174" s="624"/>
      <c r="F174" s="624"/>
      <c r="G174" s="624"/>
      <c r="H174" s="550"/>
      <c r="I174" s="623"/>
      <c r="J174" s="623"/>
      <c r="K174" s="551"/>
      <c r="L174" s="623">
        <v>2</v>
      </c>
      <c r="M174" s="623"/>
      <c r="N174" s="623"/>
      <c r="O174" s="550"/>
      <c r="P174" s="623"/>
      <c r="Q174" s="551"/>
      <c r="R174" s="623">
        <f t="shared" si="33"/>
        <v>366</v>
      </c>
      <c r="S174" s="623"/>
      <c r="T174" s="623"/>
      <c r="U174" s="623"/>
      <c r="V174" s="623"/>
      <c r="W174" s="625">
        <f t="shared" si="30"/>
        <v>0</v>
      </c>
      <c r="X174" s="626"/>
      <c r="Y174" s="626"/>
      <c r="Z174" s="627"/>
      <c r="AA174" s="626">
        <f t="shared" si="31"/>
        <v>0</v>
      </c>
      <c r="AB174" s="626"/>
      <c r="AC174" s="626"/>
      <c r="AD174" s="626"/>
      <c r="AE174" s="625">
        <f t="shared" si="32"/>
        <v>0</v>
      </c>
      <c r="AF174" s="626"/>
      <c r="AG174" s="626"/>
      <c r="AH174" s="627"/>
      <c r="AI174" s="620" t="str">
        <f>$AI$47</f>
        <v>JOSÉ MACHADO SOBRINHO</v>
      </c>
      <c r="AJ174" s="620"/>
      <c r="AK174" s="620"/>
      <c r="AL174" s="620"/>
      <c r="AM174" s="620"/>
      <c r="AN174" s="620"/>
      <c r="AO174" s="620"/>
      <c r="AP174" s="620"/>
      <c r="AQ174" s="620"/>
      <c r="AR174" s="620"/>
      <c r="AS174" s="620"/>
      <c r="AT174" s="620"/>
      <c r="AU174" s="620"/>
      <c r="AV174" s="620"/>
      <c r="AW174" s="620"/>
      <c r="AX174" s="620"/>
      <c r="AY174" s="621"/>
    </row>
    <row r="175" spans="1:51">
      <c r="A175" s="622">
        <f>$A$48</f>
        <v>113</v>
      </c>
      <c r="B175" s="623"/>
      <c r="C175" s="623"/>
      <c r="D175" s="551"/>
      <c r="E175" s="624"/>
      <c r="F175" s="624"/>
      <c r="G175" s="624"/>
      <c r="H175" s="550"/>
      <c r="I175" s="623"/>
      <c r="J175" s="623"/>
      <c r="K175" s="551"/>
      <c r="L175" s="623">
        <v>2</v>
      </c>
      <c r="M175" s="623"/>
      <c r="N175" s="623"/>
      <c r="O175" s="550"/>
      <c r="P175" s="623"/>
      <c r="Q175" s="551"/>
      <c r="R175" s="623">
        <f t="shared" si="33"/>
        <v>226</v>
      </c>
      <c r="S175" s="623"/>
      <c r="T175" s="623"/>
      <c r="U175" s="623"/>
      <c r="V175" s="623"/>
      <c r="W175" s="625">
        <f t="shared" si="30"/>
        <v>0</v>
      </c>
      <c r="X175" s="626"/>
      <c r="Y175" s="626"/>
      <c r="Z175" s="627"/>
      <c r="AA175" s="626">
        <f t="shared" si="31"/>
        <v>0</v>
      </c>
      <c r="AB175" s="626"/>
      <c r="AC175" s="626"/>
      <c r="AD175" s="626"/>
      <c r="AE175" s="625">
        <f t="shared" si="32"/>
        <v>0</v>
      </c>
      <c r="AF175" s="626"/>
      <c r="AG175" s="626"/>
      <c r="AH175" s="627"/>
      <c r="AI175" s="620" t="str">
        <f>$AI$48</f>
        <v>JOSÉ VALENTIM DOS SANTOS (TRECHO 01)</v>
      </c>
      <c r="AJ175" s="620"/>
      <c r="AK175" s="620"/>
      <c r="AL175" s="620"/>
      <c r="AM175" s="620"/>
      <c r="AN175" s="620"/>
      <c r="AO175" s="620"/>
      <c r="AP175" s="620"/>
      <c r="AQ175" s="620"/>
      <c r="AR175" s="620"/>
      <c r="AS175" s="620"/>
      <c r="AT175" s="620"/>
      <c r="AU175" s="620"/>
      <c r="AV175" s="620"/>
      <c r="AW175" s="620"/>
      <c r="AX175" s="620"/>
      <c r="AY175" s="621"/>
    </row>
    <row r="176" spans="1:51">
      <c r="A176" s="622">
        <f>$A$49</f>
        <v>100.6</v>
      </c>
      <c r="B176" s="623"/>
      <c r="C176" s="623"/>
      <c r="D176" s="551"/>
      <c r="E176" s="624"/>
      <c r="F176" s="624"/>
      <c r="G176" s="624"/>
      <c r="H176" s="550"/>
      <c r="I176" s="623"/>
      <c r="J176" s="623"/>
      <c r="K176" s="551"/>
      <c r="L176" s="623">
        <v>2</v>
      </c>
      <c r="M176" s="623"/>
      <c r="N176" s="623"/>
      <c r="O176" s="550"/>
      <c r="P176" s="623"/>
      <c r="Q176" s="551"/>
      <c r="R176" s="623">
        <f t="shared" si="33"/>
        <v>201.2</v>
      </c>
      <c r="S176" s="623"/>
      <c r="T176" s="623"/>
      <c r="U176" s="623"/>
      <c r="V176" s="623"/>
      <c r="W176" s="625">
        <f t="shared" si="30"/>
        <v>0</v>
      </c>
      <c r="X176" s="626"/>
      <c r="Y176" s="626"/>
      <c r="Z176" s="627"/>
      <c r="AA176" s="626">
        <f t="shared" si="31"/>
        <v>0</v>
      </c>
      <c r="AB176" s="626"/>
      <c r="AC176" s="626"/>
      <c r="AD176" s="626"/>
      <c r="AE176" s="625">
        <f t="shared" si="32"/>
        <v>0</v>
      </c>
      <c r="AF176" s="626"/>
      <c r="AG176" s="626"/>
      <c r="AH176" s="627"/>
      <c r="AI176" s="620" t="str">
        <f>$AI$49</f>
        <v>JOSÉ VALENTIM DOS SANTOS (TRECHO 02)</v>
      </c>
      <c r="AJ176" s="620"/>
      <c r="AK176" s="620"/>
      <c r="AL176" s="620"/>
      <c r="AM176" s="620"/>
      <c r="AN176" s="620"/>
      <c r="AO176" s="620"/>
      <c r="AP176" s="620"/>
      <c r="AQ176" s="620"/>
      <c r="AR176" s="620"/>
      <c r="AS176" s="620"/>
      <c r="AT176" s="620"/>
      <c r="AU176" s="620"/>
      <c r="AV176" s="620"/>
      <c r="AW176" s="620"/>
      <c r="AX176" s="620"/>
      <c r="AY176" s="621"/>
    </row>
    <row r="177" spans="1:51">
      <c r="A177" s="622">
        <f>$A$50</f>
        <v>154.6</v>
      </c>
      <c r="B177" s="623"/>
      <c r="C177" s="623"/>
      <c r="D177" s="551"/>
      <c r="E177" s="624"/>
      <c r="F177" s="624"/>
      <c r="G177" s="624"/>
      <c r="H177" s="550"/>
      <c r="I177" s="623"/>
      <c r="J177" s="623"/>
      <c r="K177" s="551"/>
      <c r="L177" s="623">
        <v>2</v>
      </c>
      <c r="M177" s="623"/>
      <c r="N177" s="623"/>
      <c r="O177" s="550"/>
      <c r="P177" s="623"/>
      <c r="Q177" s="551"/>
      <c r="R177" s="623">
        <f t="shared" si="33"/>
        <v>309.2</v>
      </c>
      <c r="S177" s="623"/>
      <c r="T177" s="623"/>
      <c r="U177" s="623"/>
      <c r="V177" s="623"/>
      <c r="W177" s="625">
        <f t="shared" si="30"/>
        <v>0</v>
      </c>
      <c r="X177" s="626"/>
      <c r="Y177" s="626"/>
      <c r="Z177" s="627"/>
      <c r="AA177" s="626">
        <f t="shared" si="31"/>
        <v>0</v>
      </c>
      <c r="AB177" s="626"/>
      <c r="AC177" s="626"/>
      <c r="AD177" s="626"/>
      <c r="AE177" s="625">
        <f t="shared" si="32"/>
        <v>0</v>
      </c>
      <c r="AF177" s="626"/>
      <c r="AG177" s="626"/>
      <c r="AH177" s="627"/>
      <c r="AI177" s="620" t="str">
        <f>$AI$50</f>
        <v>LAURA VITURINO DA ROCHA</v>
      </c>
      <c r="AJ177" s="620"/>
      <c r="AK177" s="620"/>
      <c r="AL177" s="620"/>
      <c r="AM177" s="620"/>
      <c r="AN177" s="620"/>
      <c r="AO177" s="620"/>
      <c r="AP177" s="620"/>
      <c r="AQ177" s="620"/>
      <c r="AR177" s="620"/>
      <c r="AS177" s="620"/>
      <c r="AT177" s="620"/>
      <c r="AU177" s="620"/>
      <c r="AV177" s="620"/>
      <c r="AW177" s="620"/>
      <c r="AX177" s="620"/>
      <c r="AY177" s="621"/>
    </row>
    <row r="178" spans="1:51">
      <c r="A178" s="622">
        <f>$A$51</f>
        <v>57.1</v>
      </c>
      <c r="B178" s="623"/>
      <c r="C178" s="623"/>
      <c r="D178" s="551"/>
      <c r="E178" s="624"/>
      <c r="F178" s="624"/>
      <c r="G178" s="624"/>
      <c r="H178" s="550"/>
      <c r="I178" s="623"/>
      <c r="J178" s="623"/>
      <c r="K178" s="551"/>
      <c r="L178" s="623">
        <v>2</v>
      </c>
      <c r="M178" s="623"/>
      <c r="N178" s="623"/>
      <c r="O178" s="550"/>
      <c r="P178" s="623"/>
      <c r="Q178" s="551"/>
      <c r="R178" s="623">
        <f t="shared" si="33"/>
        <v>114.2</v>
      </c>
      <c r="S178" s="623"/>
      <c r="T178" s="623"/>
      <c r="U178" s="623"/>
      <c r="V178" s="623"/>
      <c r="W178" s="625">
        <f t="shared" si="30"/>
        <v>0</v>
      </c>
      <c r="X178" s="626"/>
      <c r="Y178" s="626"/>
      <c r="Z178" s="627"/>
      <c r="AA178" s="626">
        <f t="shared" si="31"/>
        <v>0</v>
      </c>
      <c r="AB178" s="626"/>
      <c r="AC178" s="626"/>
      <c r="AD178" s="626"/>
      <c r="AE178" s="625">
        <f t="shared" si="32"/>
        <v>0</v>
      </c>
      <c r="AF178" s="626"/>
      <c r="AG178" s="626"/>
      <c r="AH178" s="627"/>
      <c r="AI178" s="620" t="str">
        <f>$AI$51</f>
        <v>PRAÇA MENINO JESUS (TRECHO 01)</v>
      </c>
      <c r="AJ178" s="620"/>
      <c r="AK178" s="620"/>
      <c r="AL178" s="620"/>
      <c r="AM178" s="620"/>
      <c r="AN178" s="620"/>
      <c r="AO178" s="620"/>
      <c r="AP178" s="620"/>
      <c r="AQ178" s="620"/>
      <c r="AR178" s="620"/>
      <c r="AS178" s="620"/>
      <c r="AT178" s="620"/>
      <c r="AU178" s="620"/>
      <c r="AV178" s="620"/>
      <c r="AW178" s="620"/>
      <c r="AX178" s="620"/>
      <c r="AY178" s="621"/>
    </row>
    <row r="179" spans="1:51">
      <c r="A179" s="622">
        <f>$A$52</f>
        <v>58.5</v>
      </c>
      <c r="B179" s="623"/>
      <c r="C179" s="623"/>
      <c r="D179" s="551"/>
      <c r="E179" s="624"/>
      <c r="F179" s="624"/>
      <c r="G179" s="624"/>
      <c r="H179" s="550"/>
      <c r="I179" s="623"/>
      <c r="J179" s="623"/>
      <c r="K179" s="551"/>
      <c r="L179" s="623">
        <v>2</v>
      </c>
      <c r="M179" s="623"/>
      <c r="N179" s="623"/>
      <c r="O179" s="550"/>
      <c r="P179" s="623"/>
      <c r="Q179" s="551"/>
      <c r="R179" s="623">
        <f t="shared" si="33"/>
        <v>117</v>
      </c>
      <c r="S179" s="623"/>
      <c r="T179" s="623"/>
      <c r="U179" s="623"/>
      <c r="V179" s="623"/>
      <c r="W179" s="625">
        <f t="shared" si="30"/>
        <v>0</v>
      </c>
      <c r="X179" s="626"/>
      <c r="Y179" s="626"/>
      <c r="Z179" s="627"/>
      <c r="AA179" s="626">
        <f t="shared" si="31"/>
        <v>0</v>
      </c>
      <c r="AB179" s="626"/>
      <c r="AC179" s="626"/>
      <c r="AD179" s="626"/>
      <c r="AE179" s="625">
        <f t="shared" si="32"/>
        <v>0</v>
      </c>
      <c r="AF179" s="626"/>
      <c r="AG179" s="626"/>
      <c r="AH179" s="627"/>
      <c r="AI179" s="620" t="str">
        <f>$AI$52</f>
        <v>PRAÇA MENINO JESUS (TRECHO 02)</v>
      </c>
      <c r="AJ179" s="620"/>
      <c r="AK179" s="620"/>
      <c r="AL179" s="620"/>
      <c r="AM179" s="620"/>
      <c r="AN179" s="620"/>
      <c r="AO179" s="620"/>
      <c r="AP179" s="620"/>
      <c r="AQ179" s="620"/>
      <c r="AR179" s="620"/>
      <c r="AS179" s="620"/>
      <c r="AT179" s="620"/>
      <c r="AU179" s="620"/>
      <c r="AV179" s="620"/>
      <c r="AW179" s="620"/>
      <c r="AX179" s="620"/>
      <c r="AY179" s="621"/>
    </row>
    <row r="180" spans="1:51">
      <c r="A180" s="622">
        <f>$A$53</f>
        <v>38</v>
      </c>
      <c r="B180" s="623"/>
      <c r="C180" s="623"/>
      <c r="D180" s="551"/>
      <c r="E180" s="624"/>
      <c r="F180" s="624"/>
      <c r="G180" s="624"/>
      <c r="H180" s="550"/>
      <c r="I180" s="623"/>
      <c r="J180" s="623"/>
      <c r="K180" s="551"/>
      <c r="L180" s="623">
        <v>2</v>
      </c>
      <c r="M180" s="623"/>
      <c r="N180" s="623"/>
      <c r="O180" s="550"/>
      <c r="P180" s="623"/>
      <c r="Q180" s="551"/>
      <c r="R180" s="623">
        <f t="shared" si="33"/>
        <v>76</v>
      </c>
      <c r="S180" s="623"/>
      <c r="T180" s="623"/>
      <c r="U180" s="623"/>
      <c r="V180" s="623"/>
      <c r="W180" s="625">
        <f t="shared" si="30"/>
        <v>0</v>
      </c>
      <c r="X180" s="626"/>
      <c r="Y180" s="626"/>
      <c r="Z180" s="627"/>
      <c r="AA180" s="626">
        <f t="shared" si="31"/>
        <v>0</v>
      </c>
      <c r="AB180" s="626"/>
      <c r="AC180" s="626"/>
      <c r="AD180" s="626"/>
      <c r="AE180" s="625">
        <f t="shared" si="32"/>
        <v>0</v>
      </c>
      <c r="AF180" s="626"/>
      <c r="AG180" s="626"/>
      <c r="AH180" s="627"/>
      <c r="AI180" s="620" t="str">
        <f>$AI$53</f>
        <v>SEBASTIÃO RIBEIRO BARBOSA (trecho 02) - PRAÇA</v>
      </c>
      <c r="AJ180" s="620"/>
      <c r="AK180" s="620"/>
      <c r="AL180" s="620"/>
      <c r="AM180" s="620"/>
      <c r="AN180" s="620"/>
      <c r="AO180" s="620"/>
      <c r="AP180" s="620"/>
      <c r="AQ180" s="620"/>
      <c r="AR180" s="620"/>
      <c r="AS180" s="620"/>
      <c r="AT180" s="620"/>
      <c r="AU180" s="620"/>
      <c r="AV180" s="620"/>
      <c r="AW180" s="620"/>
      <c r="AX180" s="620"/>
      <c r="AY180" s="621"/>
    </row>
    <row r="181" spans="1:51">
      <c r="A181" s="155" t="str">
        <f>$A$54</f>
        <v>BAIRRO CACIMBAS</v>
      </c>
      <c r="B181" s="153"/>
      <c r="C181" s="153"/>
      <c r="D181" s="153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3"/>
      <c r="T181" s="153"/>
      <c r="U181" s="15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4"/>
    </row>
    <row r="182" spans="1:51">
      <c r="A182" s="622">
        <f>$A$55</f>
        <v>296.44</v>
      </c>
      <c r="B182" s="623"/>
      <c r="C182" s="623"/>
      <c r="D182" s="551"/>
      <c r="E182" s="624"/>
      <c r="F182" s="624"/>
      <c r="G182" s="624"/>
      <c r="H182" s="550"/>
      <c r="I182" s="623"/>
      <c r="J182" s="623"/>
      <c r="K182" s="551"/>
      <c r="L182" s="623">
        <v>2</v>
      </c>
      <c r="M182" s="623"/>
      <c r="N182" s="623"/>
      <c r="O182" s="550"/>
      <c r="P182" s="623"/>
      <c r="Q182" s="551"/>
      <c r="R182" s="623">
        <f t="shared" ref="R182" si="34">L182*A182</f>
        <v>592.88</v>
      </c>
      <c r="S182" s="623"/>
      <c r="T182" s="623"/>
      <c r="U182" s="623"/>
      <c r="V182" s="623"/>
      <c r="W182" s="625">
        <f t="shared" ref="W182" si="35">A182*E182</f>
        <v>0</v>
      </c>
      <c r="X182" s="626"/>
      <c r="Y182" s="626"/>
      <c r="Z182" s="627"/>
      <c r="AA182" s="626">
        <f t="shared" ref="AA182" si="36">W182*H182</f>
        <v>0</v>
      </c>
      <c r="AB182" s="626"/>
      <c r="AC182" s="626"/>
      <c r="AD182" s="626"/>
      <c r="AE182" s="625">
        <f t="shared" ref="AE182" si="37">AA182*O182</f>
        <v>0</v>
      </c>
      <c r="AF182" s="626"/>
      <c r="AG182" s="626"/>
      <c r="AH182" s="627"/>
      <c r="AI182" s="620" t="str">
        <f>$AI$55</f>
        <v>RUA SANTA CATARINA</v>
      </c>
      <c r="AJ182" s="620"/>
      <c r="AK182" s="620"/>
      <c r="AL182" s="620"/>
      <c r="AM182" s="620"/>
      <c r="AN182" s="620"/>
      <c r="AO182" s="620"/>
      <c r="AP182" s="620"/>
      <c r="AQ182" s="620"/>
      <c r="AR182" s="620"/>
      <c r="AS182" s="620"/>
      <c r="AT182" s="620"/>
      <c r="AU182" s="620"/>
      <c r="AV182" s="620"/>
      <c r="AW182" s="620"/>
      <c r="AX182" s="620"/>
      <c r="AY182" s="621"/>
    </row>
    <row r="183" spans="1:51">
      <c r="A183" s="155" t="str">
        <f>$A$56</f>
        <v>BAIRRO MANOEL TELES</v>
      </c>
      <c r="B183" s="153"/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4"/>
    </row>
    <row r="184" spans="1:51">
      <c r="A184" s="622">
        <f>$A$57</f>
        <v>91</v>
      </c>
      <c r="B184" s="623"/>
      <c r="C184" s="623"/>
      <c r="D184" s="551"/>
      <c r="E184" s="624"/>
      <c r="F184" s="624"/>
      <c r="G184" s="624"/>
      <c r="H184" s="550"/>
      <c r="I184" s="623"/>
      <c r="J184" s="623"/>
      <c r="K184" s="551"/>
      <c r="L184" s="623">
        <v>2</v>
      </c>
      <c r="M184" s="623"/>
      <c r="N184" s="623"/>
      <c r="O184" s="550"/>
      <c r="P184" s="623"/>
      <c r="Q184" s="551"/>
      <c r="R184" s="623">
        <f t="shared" ref="R184:R186" si="38">L184*A184</f>
        <v>182</v>
      </c>
      <c r="S184" s="623"/>
      <c r="T184" s="623"/>
      <c r="U184" s="623"/>
      <c r="V184" s="623"/>
      <c r="W184" s="625">
        <f t="shared" ref="W184:W186" si="39">A184*E184</f>
        <v>0</v>
      </c>
      <c r="X184" s="626"/>
      <c r="Y184" s="626"/>
      <c r="Z184" s="627"/>
      <c r="AA184" s="626">
        <f t="shared" ref="AA184:AA186" si="40">W184*H184</f>
        <v>0</v>
      </c>
      <c r="AB184" s="626"/>
      <c r="AC184" s="626"/>
      <c r="AD184" s="626"/>
      <c r="AE184" s="625">
        <f t="shared" ref="AE184:AE186" si="41">AA184*O184</f>
        <v>0</v>
      </c>
      <c r="AF184" s="626"/>
      <c r="AG184" s="626"/>
      <c r="AH184" s="627"/>
      <c r="AI184" s="620" t="str">
        <f>$AI$57</f>
        <v>ANTONIO LEITE</v>
      </c>
      <c r="AJ184" s="620"/>
      <c r="AK184" s="620"/>
      <c r="AL184" s="620"/>
      <c r="AM184" s="620"/>
      <c r="AN184" s="620"/>
      <c r="AO184" s="620"/>
      <c r="AP184" s="620"/>
      <c r="AQ184" s="620"/>
      <c r="AR184" s="620"/>
      <c r="AS184" s="620"/>
      <c r="AT184" s="620"/>
      <c r="AU184" s="620"/>
      <c r="AV184" s="620"/>
      <c r="AW184" s="620"/>
      <c r="AX184" s="620"/>
      <c r="AY184" s="621"/>
    </row>
    <row r="185" spans="1:51">
      <c r="A185" s="622">
        <f>$A$58</f>
        <v>114.45</v>
      </c>
      <c r="B185" s="623"/>
      <c r="C185" s="623"/>
      <c r="D185" s="551"/>
      <c r="E185" s="624"/>
      <c r="F185" s="624"/>
      <c r="G185" s="624"/>
      <c r="H185" s="550"/>
      <c r="I185" s="623"/>
      <c r="J185" s="623"/>
      <c r="K185" s="551"/>
      <c r="L185" s="623">
        <v>2</v>
      </c>
      <c r="M185" s="623"/>
      <c r="N185" s="623"/>
      <c r="O185" s="550"/>
      <c r="P185" s="623"/>
      <c r="Q185" s="551"/>
      <c r="R185" s="623">
        <f t="shared" si="38"/>
        <v>228.9</v>
      </c>
      <c r="S185" s="623"/>
      <c r="T185" s="623"/>
      <c r="U185" s="623"/>
      <c r="V185" s="623"/>
      <c r="W185" s="625">
        <f t="shared" si="39"/>
        <v>0</v>
      </c>
      <c r="X185" s="626"/>
      <c r="Y185" s="626"/>
      <c r="Z185" s="627"/>
      <c r="AA185" s="626">
        <f t="shared" si="40"/>
        <v>0</v>
      </c>
      <c r="AB185" s="626"/>
      <c r="AC185" s="626"/>
      <c r="AD185" s="626"/>
      <c r="AE185" s="625">
        <f t="shared" si="41"/>
        <v>0</v>
      </c>
      <c r="AF185" s="626"/>
      <c r="AG185" s="626"/>
      <c r="AH185" s="627"/>
      <c r="AI185" s="620" t="str">
        <f>$AI$58</f>
        <v>MANOEL LUCINDO DA SILVA</v>
      </c>
      <c r="AJ185" s="620"/>
      <c r="AK185" s="620"/>
      <c r="AL185" s="620"/>
      <c r="AM185" s="620"/>
      <c r="AN185" s="620"/>
      <c r="AO185" s="620"/>
      <c r="AP185" s="620"/>
      <c r="AQ185" s="620"/>
      <c r="AR185" s="620"/>
      <c r="AS185" s="620"/>
      <c r="AT185" s="620"/>
      <c r="AU185" s="620"/>
      <c r="AV185" s="620"/>
      <c r="AW185" s="620"/>
      <c r="AX185" s="620"/>
      <c r="AY185" s="621"/>
    </row>
    <row r="186" spans="1:51">
      <c r="A186" s="622">
        <f>$A$59</f>
        <v>148.55000000000001</v>
      </c>
      <c r="B186" s="623"/>
      <c r="C186" s="623"/>
      <c r="D186" s="551"/>
      <c r="E186" s="624"/>
      <c r="F186" s="624"/>
      <c r="G186" s="624"/>
      <c r="H186" s="550"/>
      <c r="I186" s="623"/>
      <c r="J186" s="623"/>
      <c r="K186" s="551"/>
      <c r="L186" s="623">
        <v>2</v>
      </c>
      <c r="M186" s="623"/>
      <c r="N186" s="623"/>
      <c r="O186" s="550"/>
      <c r="P186" s="623"/>
      <c r="Q186" s="551"/>
      <c r="R186" s="623">
        <f t="shared" si="38"/>
        <v>297.10000000000002</v>
      </c>
      <c r="S186" s="623"/>
      <c r="T186" s="623"/>
      <c r="U186" s="623"/>
      <c r="V186" s="623"/>
      <c r="W186" s="625">
        <f t="shared" si="39"/>
        <v>0</v>
      </c>
      <c r="X186" s="626"/>
      <c r="Y186" s="626"/>
      <c r="Z186" s="627"/>
      <c r="AA186" s="626">
        <f t="shared" si="40"/>
        <v>0</v>
      </c>
      <c r="AB186" s="626"/>
      <c r="AC186" s="626"/>
      <c r="AD186" s="626"/>
      <c r="AE186" s="625">
        <f t="shared" si="41"/>
        <v>0</v>
      </c>
      <c r="AF186" s="626"/>
      <c r="AG186" s="626"/>
      <c r="AH186" s="627"/>
      <c r="AI186" s="620" t="str">
        <f>$AI$59</f>
        <v>MANOEL CORREIA DE MACEDO</v>
      </c>
      <c r="AJ186" s="620"/>
      <c r="AK186" s="620"/>
      <c r="AL186" s="620"/>
      <c r="AM186" s="620"/>
      <c r="AN186" s="620"/>
      <c r="AO186" s="620"/>
      <c r="AP186" s="620"/>
      <c r="AQ186" s="620"/>
      <c r="AR186" s="620"/>
      <c r="AS186" s="620"/>
      <c r="AT186" s="620"/>
      <c r="AU186" s="620"/>
      <c r="AV186" s="620"/>
      <c r="AW186" s="620"/>
      <c r="AX186" s="620"/>
      <c r="AY186" s="621"/>
    </row>
    <row r="187" spans="1:51">
      <c r="A187" s="155" t="str">
        <f>$A$60</f>
        <v>BAIRRO BRASÍLIA</v>
      </c>
      <c r="B187" s="153"/>
      <c r="C187" s="153"/>
      <c r="D187" s="153"/>
      <c r="E187" s="153"/>
      <c r="F187" s="153"/>
      <c r="G187" s="153"/>
      <c r="H187" s="153"/>
      <c r="I187" s="153"/>
      <c r="J187" s="153"/>
      <c r="K187" s="153"/>
      <c r="L187" s="153"/>
      <c r="M187" s="153"/>
      <c r="N187" s="153"/>
      <c r="O187" s="153"/>
      <c r="P187" s="153"/>
      <c r="Q187" s="153"/>
      <c r="R187" s="153"/>
      <c r="S187" s="153"/>
      <c r="T187" s="153"/>
      <c r="U187" s="15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4"/>
    </row>
    <row r="188" spans="1:51">
      <c r="A188" s="622">
        <f>$A$61</f>
        <v>78</v>
      </c>
      <c r="B188" s="623"/>
      <c r="C188" s="623"/>
      <c r="D188" s="551"/>
      <c r="E188" s="624"/>
      <c r="F188" s="624"/>
      <c r="G188" s="624"/>
      <c r="H188" s="550"/>
      <c r="I188" s="623"/>
      <c r="J188" s="623"/>
      <c r="K188" s="551"/>
      <c r="L188" s="623">
        <v>2</v>
      </c>
      <c r="M188" s="623"/>
      <c r="N188" s="623"/>
      <c r="O188" s="550"/>
      <c r="P188" s="623"/>
      <c r="Q188" s="551"/>
      <c r="R188" s="623">
        <f t="shared" ref="R188" si="42">L188*A188</f>
        <v>156</v>
      </c>
      <c r="S188" s="623"/>
      <c r="T188" s="623"/>
      <c r="U188" s="623"/>
      <c r="V188" s="623"/>
      <c r="W188" s="625">
        <f t="shared" ref="W188" si="43">A188*E188</f>
        <v>0</v>
      </c>
      <c r="X188" s="626"/>
      <c r="Y188" s="626"/>
      <c r="Z188" s="627"/>
      <c r="AA188" s="626">
        <f t="shared" ref="AA188" si="44">W188*H188</f>
        <v>0</v>
      </c>
      <c r="AB188" s="626"/>
      <c r="AC188" s="626"/>
      <c r="AD188" s="626"/>
      <c r="AE188" s="625">
        <f t="shared" ref="AE188" si="45">AA188*O188</f>
        <v>0</v>
      </c>
      <c r="AF188" s="626"/>
      <c r="AG188" s="626"/>
      <c r="AH188" s="627"/>
      <c r="AI188" s="620" t="str">
        <f>$AI$61</f>
        <v>JOSÉ VENTURA DE OLIVEIRA</v>
      </c>
      <c r="AJ188" s="620"/>
      <c r="AK188" s="620"/>
      <c r="AL188" s="620"/>
      <c r="AM188" s="620"/>
      <c r="AN188" s="620"/>
      <c r="AO188" s="620"/>
      <c r="AP188" s="620"/>
      <c r="AQ188" s="620"/>
      <c r="AR188" s="620"/>
      <c r="AS188" s="620"/>
      <c r="AT188" s="620"/>
      <c r="AU188" s="620"/>
      <c r="AV188" s="620"/>
      <c r="AW188" s="620"/>
      <c r="AX188" s="620"/>
      <c r="AY188" s="621"/>
    </row>
    <row r="189" spans="1:51">
      <c r="A189" s="155" t="str">
        <f>$A$62</f>
        <v>BAIRRO JARDIM TROPICAL</v>
      </c>
      <c r="B189" s="153"/>
      <c r="C189" s="153"/>
      <c r="D189" s="153"/>
      <c r="E189" s="153"/>
      <c r="F189" s="153"/>
      <c r="G189" s="153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/>
      <c r="R189" s="153"/>
      <c r="S189" s="153"/>
      <c r="T189" s="153"/>
      <c r="U189" s="15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4"/>
    </row>
    <row r="190" spans="1:51">
      <c r="A190" s="622">
        <f>$A$63</f>
        <v>273</v>
      </c>
      <c r="B190" s="623"/>
      <c r="C190" s="623"/>
      <c r="D190" s="551"/>
      <c r="E190" s="624"/>
      <c r="F190" s="624"/>
      <c r="G190" s="624"/>
      <c r="H190" s="550"/>
      <c r="I190" s="623"/>
      <c r="J190" s="623"/>
      <c r="K190" s="551"/>
      <c r="L190" s="623">
        <v>2</v>
      </c>
      <c r="M190" s="623"/>
      <c r="N190" s="623"/>
      <c r="O190" s="550"/>
      <c r="P190" s="623"/>
      <c r="Q190" s="551"/>
      <c r="R190" s="623">
        <f t="shared" ref="R190" si="46">L190*A190</f>
        <v>546</v>
      </c>
      <c r="S190" s="623"/>
      <c r="T190" s="623"/>
      <c r="U190" s="623"/>
      <c r="V190" s="623"/>
      <c r="W190" s="625">
        <f>A190*E190</f>
        <v>0</v>
      </c>
      <c r="X190" s="626"/>
      <c r="Y190" s="626"/>
      <c r="Z190" s="627"/>
      <c r="AA190" s="626">
        <f>W190*H190</f>
        <v>0</v>
      </c>
      <c r="AB190" s="626"/>
      <c r="AC190" s="626"/>
      <c r="AD190" s="626"/>
      <c r="AE190" s="625">
        <f>AA190*O190</f>
        <v>0</v>
      </c>
      <c r="AF190" s="626"/>
      <c r="AG190" s="626"/>
      <c r="AH190" s="627"/>
      <c r="AI190" s="620" t="str">
        <f>$AI$63</f>
        <v>ANTÔNIO EVANGELISTA DA SILVA</v>
      </c>
      <c r="AJ190" s="620"/>
      <c r="AK190" s="620"/>
      <c r="AL190" s="620"/>
      <c r="AM190" s="620"/>
      <c r="AN190" s="620"/>
      <c r="AO190" s="620"/>
      <c r="AP190" s="620"/>
      <c r="AQ190" s="620"/>
      <c r="AR190" s="620"/>
      <c r="AS190" s="620"/>
      <c r="AT190" s="620"/>
      <c r="AU190" s="620"/>
      <c r="AV190" s="620"/>
      <c r="AW190" s="620"/>
      <c r="AX190" s="620"/>
      <c r="AY190" s="621"/>
    </row>
    <row r="191" spans="1:51">
      <c r="A191" s="615"/>
      <c r="B191" s="616"/>
      <c r="C191" s="616"/>
      <c r="D191" s="617"/>
      <c r="E191" s="616"/>
      <c r="F191" s="616"/>
      <c r="G191" s="616"/>
      <c r="H191" s="615"/>
      <c r="I191" s="616"/>
      <c r="J191" s="616"/>
      <c r="K191" s="617"/>
      <c r="L191" s="616"/>
      <c r="M191" s="616"/>
      <c r="N191" s="616"/>
      <c r="O191" s="615"/>
      <c r="P191" s="616"/>
      <c r="Q191" s="617"/>
      <c r="R191" s="616">
        <f>SUM(R156:V190)</f>
        <v>12034.640000000001</v>
      </c>
      <c r="S191" s="616"/>
      <c r="T191" s="616"/>
      <c r="U191" s="616"/>
      <c r="V191" s="616"/>
      <c r="W191" s="615"/>
      <c r="X191" s="616"/>
      <c r="Y191" s="616"/>
      <c r="Z191" s="617"/>
      <c r="AA191" s="616"/>
      <c r="AB191" s="616"/>
      <c r="AC191" s="616"/>
      <c r="AD191" s="616"/>
      <c r="AE191" s="615"/>
      <c r="AF191" s="616"/>
      <c r="AG191" s="616"/>
      <c r="AH191" s="617"/>
      <c r="AI191" s="618" t="s">
        <v>132</v>
      </c>
      <c r="AJ191" s="618"/>
      <c r="AK191" s="618"/>
      <c r="AL191" s="618"/>
      <c r="AM191" s="618"/>
      <c r="AN191" s="618"/>
      <c r="AO191" s="618"/>
      <c r="AP191" s="618"/>
      <c r="AQ191" s="618"/>
      <c r="AR191" s="618"/>
      <c r="AS191" s="618"/>
      <c r="AT191" s="618"/>
      <c r="AU191" s="618"/>
      <c r="AV191" s="618"/>
      <c r="AW191" s="618"/>
      <c r="AX191" s="618"/>
      <c r="AY191" s="619"/>
    </row>
    <row r="192" spans="1:51">
      <c r="A192" s="337"/>
      <c r="B192" s="337"/>
      <c r="C192" s="337"/>
      <c r="D192" s="337"/>
      <c r="E192" s="337"/>
      <c r="F192" s="337"/>
      <c r="G192" s="337"/>
      <c r="H192" s="337"/>
      <c r="I192" s="337"/>
      <c r="J192" s="337"/>
      <c r="K192" s="337"/>
      <c r="L192" s="337"/>
      <c r="M192" s="337"/>
      <c r="N192" s="337"/>
      <c r="O192" s="337"/>
      <c r="P192" s="337"/>
      <c r="Q192" s="337"/>
      <c r="R192" s="337"/>
      <c r="S192" s="337"/>
      <c r="T192" s="337"/>
      <c r="U192" s="337"/>
      <c r="V192" s="337"/>
      <c r="W192" s="337"/>
      <c r="X192" s="337"/>
      <c r="Y192" s="337"/>
      <c r="Z192" s="337"/>
      <c r="AA192" s="337"/>
      <c r="AB192" s="337"/>
      <c r="AC192" s="337"/>
      <c r="AD192" s="337"/>
      <c r="AE192" s="337"/>
      <c r="AF192" s="337"/>
      <c r="AG192" s="337"/>
      <c r="AH192" s="337"/>
      <c r="AI192" s="337"/>
      <c r="AJ192" s="337"/>
      <c r="AK192" s="337"/>
      <c r="AL192" s="337"/>
      <c r="AM192" s="337"/>
      <c r="AN192" s="337"/>
      <c r="AO192" s="337"/>
      <c r="AP192" s="337"/>
      <c r="AQ192" s="337"/>
      <c r="AR192" s="337"/>
      <c r="AS192" s="337"/>
      <c r="AT192" s="337"/>
      <c r="AU192" s="337"/>
      <c r="AV192" s="337"/>
      <c r="AW192" s="337"/>
      <c r="AX192" s="337"/>
      <c r="AY192" s="337"/>
    </row>
    <row r="193" spans="1:51">
      <c r="A193" s="337"/>
      <c r="B193" s="337"/>
      <c r="C193" s="337"/>
      <c r="D193" s="337"/>
      <c r="E193" s="337"/>
      <c r="F193" s="337"/>
      <c r="G193" s="337"/>
      <c r="H193" s="337"/>
      <c r="I193" s="337"/>
      <c r="J193" s="337"/>
      <c r="K193" s="337"/>
      <c r="L193" s="337"/>
      <c r="M193" s="337"/>
      <c r="N193" s="337"/>
      <c r="O193" s="337"/>
      <c r="P193" s="337"/>
      <c r="Q193" s="337"/>
      <c r="R193" s="337"/>
      <c r="S193" s="337"/>
      <c r="T193" s="337"/>
      <c r="U193" s="337"/>
      <c r="V193" s="337"/>
      <c r="W193" s="337"/>
      <c r="X193" s="337"/>
      <c r="Y193" s="337"/>
      <c r="Z193" s="337"/>
      <c r="AA193" s="337"/>
      <c r="AB193" s="337"/>
      <c r="AC193" s="337"/>
      <c r="AD193" s="337"/>
      <c r="AE193" s="337"/>
      <c r="AF193" s="337"/>
      <c r="AG193" s="337"/>
      <c r="AH193" s="337"/>
      <c r="AI193" s="337"/>
      <c r="AJ193" s="337"/>
      <c r="AK193" s="337"/>
      <c r="AL193" s="337"/>
      <c r="AM193" s="337"/>
      <c r="AN193" s="337"/>
      <c r="AO193" s="337"/>
      <c r="AP193" s="337"/>
      <c r="AQ193" s="337"/>
      <c r="AR193" s="337"/>
      <c r="AS193" s="337"/>
      <c r="AT193" s="337"/>
      <c r="AU193" s="337"/>
      <c r="AV193" s="337"/>
      <c r="AW193" s="337"/>
      <c r="AX193" s="337"/>
      <c r="AY193" s="337"/>
    </row>
    <row r="194" spans="1:51">
      <c r="A194" s="337"/>
      <c r="B194" s="337"/>
      <c r="C194" s="337"/>
      <c r="D194" s="337"/>
      <c r="E194" s="337"/>
      <c r="F194" s="337"/>
      <c r="G194" s="337"/>
      <c r="H194" s="337"/>
      <c r="I194" s="337"/>
      <c r="J194" s="337"/>
      <c r="K194" s="337"/>
      <c r="L194" s="337"/>
      <c r="M194" s="337"/>
      <c r="N194" s="337"/>
      <c r="O194" s="337"/>
      <c r="P194" s="337"/>
      <c r="Q194" s="337"/>
      <c r="R194" s="337"/>
      <c r="S194" s="337"/>
      <c r="T194" s="337"/>
      <c r="U194" s="337"/>
      <c r="V194" s="337"/>
      <c r="W194" s="337"/>
      <c r="X194" s="337"/>
      <c r="Y194" s="337"/>
      <c r="Z194" s="337"/>
      <c r="AA194" s="337"/>
      <c r="AB194" s="337"/>
      <c r="AC194" s="337"/>
      <c r="AD194" s="337"/>
      <c r="AE194" s="337"/>
      <c r="AF194" s="337"/>
      <c r="AG194" s="337"/>
      <c r="AH194" s="337"/>
      <c r="AI194" s="337"/>
      <c r="AJ194" s="337"/>
      <c r="AK194" s="337"/>
      <c r="AL194" s="337"/>
      <c r="AM194" s="337"/>
      <c r="AN194" s="337"/>
      <c r="AO194" s="337"/>
      <c r="AP194" s="337"/>
      <c r="AQ194" s="337"/>
      <c r="AR194" s="337"/>
      <c r="AS194" s="337"/>
      <c r="AT194" s="337"/>
      <c r="AU194" s="337"/>
      <c r="AV194" s="337"/>
      <c r="AW194" s="337"/>
      <c r="AX194" s="337"/>
      <c r="AY194" s="337"/>
    </row>
    <row r="195" spans="1:51">
      <c r="A195" s="531" t="str">
        <f>'Planilha Orçamentária'!A30</f>
        <v>3.0</v>
      </c>
      <c r="B195" s="532"/>
      <c r="C195" s="520"/>
      <c r="D195" s="520"/>
      <c r="E195" s="535" t="str">
        <f>'Planilha Orçamentária'!D30</f>
        <v>SINALIZAÇÃO VIÁRIA</v>
      </c>
      <c r="F195" s="535"/>
      <c r="G195" s="535"/>
      <c r="H195" s="535"/>
      <c r="I195" s="535"/>
      <c r="J195" s="535"/>
      <c r="K195" s="535"/>
      <c r="L195" s="535"/>
      <c r="M195" s="535"/>
      <c r="N195" s="535"/>
      <c r="O195" s="535"/>
      <c r="P195" s="535"/>
      <c r="Q195" s="535"/>
      <c r="R195" s="535"/>
      <c r="S195" s="535"/>
      <c r="T195" s="535"/>
      <c r="U195" s="535"/>
      <c r="V195" s="535"/>
      <c r="W195" s="535"/>
      <c r="X195" s="535"/>
      <c r="Y195" s="535"/>
      <c r="Z195" s="535"/>
      <c r="AA195" s="535"/>
      <c r="AB195" s="535"/>
      <c r="AC195" s="535"/>
      <c r="AD195" s="535"/>
      <c r="AE195" s="535"/>
      <c r="AF195" s="535"/>
      <c r="AG195" s="535"/>
      <c r="AH195" s="535"/>
      <c r="AI195" s="535"/>
      <c r="AJ195" s="535"/>
      <c r="AK195" s="535"/>
      <c r="AL195" s="535"/>
      <c r="AM195" s="535"/>
      <c r="AN195" s="535"/>
      <c r="AO195" s="535"/>
      <c r="AP195" s="535"/>
      <c r="AQ195" s="535"/>
      <c r="AR195" s="535"/>
      <c r="AS195" s="535"/>
      <c r="AT195" s="535"/>
      <c r="AU195" s="535"/>
      <c r="AV195" s="535"/>
      <c r="AW195" s="535"/>
      <c r="AX195" s="535"/>
      <c r="AY195" s="536"/>
    </row>
    <row r="196" spans="1:51" ht="44.45" customHeight="1">
      <c r="A196" s="531" t="str">
        <f>'Planilha Orçamentária'!A31</f>
        <v>3.1</v>
      </c>
      <c r="B196" s="532"/>
      <c r="C196" s="520"/>
      <c r="D196" s="520"/>
      <c r="E196" s="533" t="str">
        <f>'Planilha Orçamentária'!D31</f>
        <v>Placa de regulamentação R-1 - hexagonal, (parada obrigatória), padrão dnit, em chapa de aço nº 18, tratada, revestida em película totalmente refletiva, incluso barrote para fixação - fornecimento e instalação</v>
      </c>
      <c r="F196" s="533"/>
      <c r="G196" s="533"/>
      <c r="H196" s="533"/>
      <c r="I196" s="533"/>
      <c r="J196" s="533"/>
      <c r="K196" s="533"/>
      <c r="L196" s="533"/>
      <c r="M196" s="533"/>
      <c r="N196" s="533"/>
      <c r="O196" s="533"/>
      <c r="P196" s="533"/>
      <c r="Q196" s="533"/>
      <c r="R196" s="533"/>
      <c r="S196" s="533"/>
      <c r="T196" s="533"/>
      <c r="U196" s="533"/>
      <c r="V196" s="533"/>
      <c r="W196" s="533"/>
      <c r="X196" s="533"/>
      <c r="Y196" s="533"/>
      <c r="Z196" s="533"/>
      <c r="AA196" s="533"/>
      <c r="AB196" s="533"/>
      <c r="AC196" s="533"/>
      <c r="AD196" s="533"/>
      <c r="AE196" s="533"/>
      <c r="AF196" s="533"/>
      <c r="AG196" s="533"/>
      <c r="AH196" s="533"/>
      <c r="AI196" s="533"/>
      <c r="AJ196" s="533"/>
      <c r="AK196" s="533"/>
      <c r="AL196" s="533"/>
      <c r="AM196" s="533"/>
      <c r="AN196" s="533"/>
      <c r="AO196" s="533"/>
      <c r="AP196" s="533"/>
      <c r="AQ196" s="533"/>
      <c r="AR196" s="533"/>
      <c r="AS196" s="533"/>
      <c r="AT196" s="533"/>
      <c r="AU196" s="533"/>
      <c r="AV196" s="533"/>
      <c r="AW196" s="533"/>
      <c r="AX196" s="533"/>
      <c r="AY196" s="534"/>
    </row>
    <row r="197" spans="1:51">
      <c r="A197" s="630" t="s">
        <v>2</v>
      </c>
      <c r="B197" s="630"/>
      <c r="C197" s="630"/>
      <c r="D197" s="630"/>
      <c r="E197" s="630" t="s">
        <v>1</v>
      </c>
      <c r="F197" s="630"/>
      <c r="G197" s="630"/>
      <c r="H197" s="630" t="s">
        <v>124</v>
      </c>
      <c r="I197" s="630"/>
      <c r="J197" s="630"/>
      <c r="K197" s="630"/>
      <c r="L197" s="631" t="s">
        <v>125</v>
      </c>
      <c r="M197" s="632"/>
      <c r="N197" s="633"/>
      <c r="O197" s="630" t="s">
        <v>126</v>
      </c>
      <c r="P197" s="630"/>
      <c r="Q197" s="630"/>
      <c r="R197" s="631" t="s">
        <v>127</v>
      </c>
      <c r="S197" s="632"/>
      <c r="T197" s="632"/>
      <c r="U197" s="632"/>
      <c r="V197" s="633"/>
      <c r="W197" s="630" t="s">
        <v>128</v>
      </c>
      <c r="X197" s="630"/>
      <c r="Y197" s="630"/>
      <c r="Z197" s="630"/>
      <c r="AA197" s="630" t="s">
        <v>129</v>
      </c>
      <c r="AB197" s="630"/>
      <c r="AC197" s="630"/>
      <c r="AD197" s="630"/>
      <c r="AE197" s="630" t="s">
        <v>130</v>
      </c>
      <c r="AF197" s="630"/>
      <c r="AG197" s="630"/>
      <c r="AH197" s="630"/>
      <c r="AI197" s="631" t="s">
        <v>131</v>
      </c>
      <c r="AJ197" s="632"/>
      <c r="AK197" s="632"/>
      <c r="AL197" s="632"/>
      <c r="AM197" s="632"/>
      <c r="AN197" s="632"/>
      <c r="AO197" s="632"/>
      <c r="AP197" s="632"/>
      <c r="AQ197" s="632"/>
      <c r="AR197" s="632"/>
      <c r="AS197" s="632"/>
      <c r="AT197" s="632"/>
      <c r="AU197" s="632"/>
      <c r="AV197" s="632"/>
      <c r="AW197" s="632"/>
      <c r="AX197" s="632"/>
      <c r="AY197" s="633"/>
    </row>
    <row r="198" spans="1:51">
      <c r="A198" s="155" t="str">
        <f>$A$28</f>
        <v>BAIRRO SANTA ESMERALDA</v>
      </c>
      <c r="B198" s="153"/>
      <c r="C198" s="153"/>
      <c r="D198" s="153"/>
      <c r="E198" s="153"/>
      <c r="F198" s="153"/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  <c r="Q198" s="153"/>
      <c r="R198" s="153"/>
      <c r="S198" s="153"/>
      <c r="T198" s="153"/>
      <c r="U198" s="15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4"/>
    </row>
    <row r="199" spans="1:51">
      <c r="A199" s="622"/>
      <c r="B199" s="623"/>
      <c r="C199" s="623"/>
      <c r="D199" s="551"/>
      <c r="E199" s="624"/>
      <c r="F199" s="624"/>
      <c r="G199" s="624"/>
      <c r="H199" s="550"/>
      <c r="I199" s="623"/>
      <c r="J199" s="623"/>
      <c r="K199" s="551"/>
      <c r="L199" s="623">
        <v>6</v>
      </c>
      <c r="M199" s="623"/>
      <c r="N199" s="623"/>
      <c r="O199" s="550"/>
      <c r="P199" s="623"/>
      <c r="Q199" s="551"/>
      <c r="R199" s="623"/>
      <c r="S199" s="623"/>
      <c r="T199" s="623"/>
      <c r="U199" s="623"/>
      <c r="V199" s="623"/>
      <c r="W199" s="625"/>
      <c r="X199" s="626"/>
      <c r="Y199" s="626"/>
      <c r="Z199" s="627"/>
      <c r="AA199" s="626"/>
      <c r="AB199" s="626"/>
      <c r="AC199" s="626"/>
      <c r="AD199" s="626"/>
      <c r="AE199" s="625"/>
      <c r="AF199" s="626"/>
      <c r="AG199" s="626"/>
      <c r="AH199" s="627"/>
      <c r="AI199" s="620" t="s">
        <v>198</v>
      </c>
      <c r="AJ199" s="620"/>
      <c r="AK199" s="620"/>
      <c r="AL199" s="620"/>
      <c r="AM199" s="620"/>
      <c r="AN199" s="620"/>
      <c r="AO199" s="620"/>
      <c r="AP199" s="620"/>
      <c r="AQ199" s="620"/>
      <c r="AR199" s="620"/>
      <c r="AS199" s="620"/>
      <c r="AT199" s="620"/>
      <c r="AU199" s="620"/>
      <c r="AV199" s="620"/>
      <c r="AW199" s="620"/>
      <c r="AX199" s="620"/>
      <c r="AY199" s="621"/>
    </row>
    <row r="200" spans="1:51">
      <c r="A200" s="622"/>
      <c r="B200" s="623"/>
      <c r="C200" s="623"/>
      <c r="D200" s="551"/>
      <c r="E200" s="624"/>
      <c r="F200" s="624"/>
      <c r="G200" s="624"/>
      <c r="H200" s="550"/>
      <c r="I200" s="623"/>
      <c r="J200" s="623"/>
      <c r="K200" s="551"/>
      <c r="L200" s="623">
        <v>2</v>
      </c>
      <c r="M200" s="623"/>
      <c r="N200" s="623"/>
      <c r="O200" s="550"/>
      <c r="P200" s="623"/>
      <c r="Q200" s="551"/>
      <c r="R200" s="623"/>
      <c r="S200" s="623"/>
      <c r="T200" s="623"/>
      <c r="U200" s="623"/>
      <c r="V200" s="623"/>
      <c r="W200" s="625"/>
      <c r="X200" s="626"/>
      <c r="Y200" s="626"/>
      <c r="Z200" s="627"/>
      <c r="AA200" s="626"/>
      <c r="AB200" s="626"/>
      <c r="AC200" s="626"/>
      <c r="AD200" s="626"/>
      <c r="AE200" s="625"/>
      <c r="AF200" s="626"/>
      <c r="AG200" s="626"/>
      <c r="AH200" s="627"/>
      <c r="AI200" s="620" t="str">
        <f>$AI$29</f>
        <v>CRISTO REDENTOR</v>
      </c>
      <c r="AJ200" s="620"/>
      <c r="AK200" s="620"/>
      <c r="AL200" s="620"/>
      <c r="AM200" s="620"/>
      <c r="AN200" s="620"/>
      <c r="AO200" s="620"/>
      <c r="AP200" s="620"/>
      <c r="AQ200" s="620"/>
      <c r="AR200" s="620"/>
      <c r="AS200" s="620"/>
      <c r="AT200" s="620"/>
      <c r="AU200" s="620"/>
      <c r="AV200" s="620"/>
      <c r="AW200" s="620"/>
      <c r="AX200" s="620"/>
      <c r="AY200" s="621"/>
    </row>
    <row r="201" spans="1:51">
      <c r="A201" s="622"/>
      <c r="B201" s="623"/>
      <c r="C201" s="623"/>
      <c r="D201" s="551"/>
      <c r="E201" s="624"/>
      <c r="F201" s="624"/>
      <c r="G201" s="624"/>
      <c r="H201" s="550"/>
      <c r="I201" s="623"/>
      <c r="J201" s="623"/>
      <c r="K201" s="551"/>
      <c r="L201" s="623">
        <v>6</v>
      </c>
      <c r="M201" s="623"/>
      <c r="N201" s="623"/>
      <c r="O201" s="550"/>
      <c r="P201" s="623"/>
      <c r="Q201" s="551"/>
      <c r="R201" s="623"/>
      <c r="S201" s="623"/>
      <c r="T201" s="623"/>
      <c r="U201" s="623"/>
      <c r="V201" s="623"/>
      <c r="W201" s="625"/>
      <c r="X201" s="626"/>
      <c r="Y201" s="626"/>
      <c r="Z201" s="627"/>
      <c r="AA201" s="626"/>
      <c r="AB201" s="626"/>
      <c r="AC201" s="626"/>
      <c r="AD201" s="626"/>
      <c r="AE201" s="625"/>
      <c r="AF201" s="626"/>
      <c r="AG201" s="626"/>
      <c r="AH201" s="627"/>
      <c r="AI201" s="620" t="str">
        <f>$AI$30</f>
        <v>DA LIBERDADE</v>
      </c>
      <c r="AJ201" s="620"/>
      <c r="AK201" s="620"/>
      <c r="AL201" s="620"/>
      <c r="AM201" s="620"/>
      <c r="AN201" s="620"/>
      <c r="AO201" s="620"/>
      <c r="AP201" s="620"/>
      <c r="AQ201" s="620"/>
      <c r="AR201" s="620"/>
      <c r="AS201" s="620"/>
      <c r="AT201" s="620"/>
      <c r="AU201" s="620"/>
      <c r="AV201" s="620"/>
      <c r="AW201" s="620"/>
      <c r="AX201" s="620"/>
      <c r="AY201" s="621"/>
    </row>
    <row r="202" spans="1:51">
      <c r="A202" s="622"/>
      <c r="B202" s="623"/>
      <c r="C202" s="623"/>
      <c r="D202" s="551"/>
      <c r="E202" s="624"/>
      <c r="F202" s="624"/>
      <c r="G202" s="624"/>
      <c r="H202" s="550"/>
      <c r="I202" s="623"/>
      <c r="J202" s="623"/>
      <c r="K202" s="551"/>
      <c r="L202" s="623">
        <v>2</v>
      </c>
      <c r="M202" s="623"/>
      <c r="N202" s="623"/>
      <c r="O202" s="550"/>
      <c r="P202" s="623"/>
      <c r="Q202" s="551"/>
      <c r="R202" s="623"/>
      <c r="S202" s="623"/>
      <c r="T202" s="623"/>
      <c r="U202" s="623"/>
      <c r="V202" s="623"/>
      <c r="W202" s="625"/>
      <c r="X202" s="626"/>
      <c r="Y202" s="626"/>
      <c r="Z202" s="627"/>
      <c r="AA202" s="626"/>
      <c r="AB202" s="626"/>
      <c r="AC202" s="626"/>
      <c r="AD202" s="626"/>
      <c r="AE202" s="625"/>
      <c r="AF202" s="626"/>
      <c r="AG202" s="626"/>
      <c r="AH202" s="627"/>
      <c r="AI202" s="620" t="str">
        <f>$AI$31</f>
        <v>DR. JOSÉ AMAURÍ CANUTO</v>
      </c>
      <c r="AJ202" s="620"/>
      <c r="AK202" s="620"/>
      <c r="AL202" s="620"/>
      <c r="AM202" s="620"/>
      <c r="AN202" s="620"/>
      <c r="AO202" s="620"/>
      <c r="AP202" s="620"/>
      <c r="AQ202" s="620"/>
      <c r="AR202" s="620"/>
      <c r="AS202" s="620"/>
      <c r="AT202" s="620"/>
      <c r="AU202" s="620"/>
      <c r="AV202" s="620"/>
      <c r="AW202" s="620"/>
      <c r="AX202" s="620"/>
      <c r="AY202" s="621"/>
    </row>
    <row r="203" spans="1:51">
      <c r="A203" s="622"/>
      <c r="B203" s="628"/>
      <c r="C203" s="628"/>
      <c r="D203" s="629"/>
      <c r="E203" s="624"/>
      <c r="F203" s="624"/>
      <c r="G203" s="624"/>
      <c r="H203" s="550"/>
      <c r="I203" s="623"/>
      <c r="J203" s="623"/>
      <c r="K203" s="551"/>
      <c r="L203" s="623">
        <v>2</v>
      </c>
      <c r="M203" s="623"/>
      <c r="N203" s="623"/>
      <c r="O203" s="550"/>
      <c r="P203" s="623"/>
      <c r="Q203" s="551"/>
      <c r="R203" s="623"/>
      <c r="S203" s="623"/>
      <c r="T203" s="623"/>
      <c r="U203" s="623"/>
      <c r="V203" s="623"/>
      <c r="W203" s="625"/>
      <c r="X203" s="626"/>
      <c r="Y203" s="626"/>
      <c r="Z203" s="627"/>
      <c r="AA203" s="626"/>
      <c r="AB203" s="626"/>
      <c r="AC203" s="626"/>
      <c r="AD203" s="626"/>
      <c r="AE203" s="625"/>
      <c r="AF203" s="626"/>
      <c r="AG203" s="626"/>
      <c r="AH203" s="627"/>
      <c r="AI203" s="620" t="str">
        <f>$AI$32</f>
        <v>LUIS DE ALBUQUERQUE LIMA</v>
      </c>
      <c r="AJ203" s="620"/>
      <c r="AK203" s="620"/>
      <c r="AL203" s="620"/>
      <c r="AM203" s="620"/>
      <c r="AN203" s="620"/>
      <c r="AO203" s="620"/>
      <c r="AP203" s="620"/>
      <c r="AQ203" s="620"/>
      <c r="AR203" s="620"/>
      <c r="AS203" s="620"/>
      <c r="AT203" s="620"/>
      <c r="AU203" s="620"/>
      <c r="AV203" s="620"/>
      <c r="AW203" s="620"/>
      <c r="AX203" s="620"/>
      <c r="AY203" s="621"/>
    </row>
    <row r="204" spans="1:51">
      <c r="A204" s="622"/>
      <c r="B204" s="623"/>
      <c r="C204" s="623"/>
      <c r="D204" s="551"/>
      <c r="E204" s="624"/>
      <c r="F204" s="624"/>
      <c r="G204" s="624"/>
      <c r="H204" s="550"/>
      <c r="I204" s="623"/>
      <c r="J204" s="623"/>
      <c r="K204" s="551"/>
      <c r="L204" s="623">
        <v>4</v>
      </c>
      <c r="M204" s="623"/>
      <c r="N204" s="623"/>
      <c r="O204" s="550"/>
      <c r="P204" s="623"/>
      <c r="Q204" s="551"/>
      <c r="R204" s="623"/>
      <c r="S204" s="623"/>
      <c r="T204" s="623"/>
      <c r="U204" s="623"/>
      <c r="V204" s="623"/>
      <c r="W204" s="625"/>
      <c r="X204" s="626"/>
      <c r="Y204" s="626"/>
      <c r="Z204" s="627"/>
      <c r="AA204" s="626"/>
      <c r="AB204" s="626"/>
      <c r="AC204" s="626"/>
      <c r="AD204" s="626"/>
      <c r="AE204" s="625"/>
      <c r="AF204" s="626"/>
      <c r="AG204" s="626"/>
      <c r="AH204" s="627"/>
      <c r="AI204" s="620" t="str">
        <f>$AI$33</f>
        <v>FLORO GOMES NOVAIS</v>
      </c>
      <c r="AJ204" s="620"/>
      <c r="AK204" s="620"/>
      <c r="AL204" s="620"/>
      <c r="AM204" s="620"/>
      <c r="AN204" s="620"/>
      <c r="AO204" s="620"/>
      <c r="AP204" s="620"/>
      <c r="AQ204" s="620"/>
      <c r="AR204" s="620"/>
      <c r="AS204" s="620"/>
      <c r="AT204" s="620"/>
      <c r="AU204" s="620"/>
      <c r="AV204" s="620"/>
      <c r="AW204" s="620"/>
      <c r="AX204" s="620"/>
      <c r="AY204" s="621"/>
    </row>
    <row r="205" spans="1:51">
      <c r="A205" s="622"/>
      <c r="B205" s="623"/>
      <c r="C205" s="623"/>
      <c r="D205" s="551"/>
      <c r="E205" s="624"/>
      <c r="F205" s="624"/>
      <c r="G205" s="624"/>
      <c r="H205" s="550"/>
      <c r="I205" s="623"/>
      <c r="J205" s="623"/>
      <c r="K205" s="551"/>
      <c r="L205" s="623">
        <v>4</v>
      </c>
      <c r="M205" s="623"/>
      <c r="N205" s="623"/>
      <c r="O205" s="550"/>
      <c r="P205" s="623"/>
      <c r="Q205" s="551"/>
      <c r="R205" s="623"/>
      <c r="S205" s="623"/>
      <c r="T205" s="623"/>
      <c r="U205" s="623"/>
      <c r="V205" s="623"/>
      <c r="W205" s="625"/>
      <c r="X205" s="626"/>
      <c r="Y205" s="626"/>
      <c r="Z205" s="627"/>
      <c r="AA205" s="626"/>
      <c r="AB205" s="626"/>
      <c r="AC205" s="626"/>
      <c r="AD205" s="626"/>
      <c r="AE205" s="625"/>
      <c r="AF205" s="626"/>
      <c r="AG205" s="626"/>
      <c r="AH205" s="627"/>
      <c r="AI205" s="620" t="str">
        <f>$AI$34</f>
        <v>IRMÃO JOSÉ AUGUSTO PEREIRA</v>
      </c>
      <c r="AJ205" s="620"/>
      <c r="AK205" s="620"/>
      <c r="AL205" s="620"/>
      <c r="AM205" s="620"/>
      <c r="AN205" s="620"/>
      <c r="AO205" s="620"/>
      <c r="AP205" s="620"/>
      <c r="AQ205" s="620"/>
      <c r="AR205" s="620"/>
      <c r="AS205" s="620"/>
      <c r="AT205" s="620"/>
      <c r="AU205" s="620"/>
      <c r="AV205" s="620"/>
      <c r="AW205" s="620"/>
      <c r="AX205" s="620"/>
      <c r="AY205" s="621"/>
    </row>
    <row r="206" spans="1:51">
      <c r="A206" s="622"/>
      <c r="B206" s="623"/>
      <c r="C206" s="623"/>
      <c r="D206" s="551"/>
      <c r="E206" s="624"/>
      <c r="F206" s="624"/>
      <c r="G206" s="624"/>
      <c r="H206" s="550"/>
      <c r="I206" s="623"/>
      <c r="J206" s="623"/>
      <c r="K206" s="551"/>
      <c r="L206" s="623">
        <v>4</v>
      </c>
      <c r="M206" s="623"/>
      <c r="N206" s="623"/>
      <c r="O206" s="550"/>
      <c r="P206" s="623"/>
      <c r="Q206" s="551"/>
      <c r="R206" s="623"/>
      <c r="S206" s="623"/>
      <c r="T206" s="623"/>
      <c r="U206" s="623"/>
      <c r="V206" s="623"/>
      <c r="W206" s="625"/>
      <c r="X206" s="626"/>
      <c r="Y206" s="626"/>
      <c r="Z206" s="627"/>
      <c r="AA206" s="626"/>
      <c r="AB206" s="626"/>
      <c r="AC206" s="626"/>
      <c r="AD206" s="626"/>
      <c r="AE206" s="625"/>
      <c r="AF206" s="626"/>
      <c r="AG206" s="626"/>
      <c r="AH206" s="627"/>
      <c r="AI206" s="620" t="str">
        <f>$AI$35</f>
        <v>ISMAEL MAXIMINIANO DA SILVA</v>
      </c>
      <c r="AJ206" s="620"/>
      <c r="AK206" s="620"/>
      <c r="AL206" s="620"/>
      <c r="AM206" s="620"/>
      <c r="AN206" s="620"/>
      <c r="AO206" s="620"/>
      <c r="AP206" s="620"/>
      <c r="AQ206" s="620"/>
      <c r="AR206" s="620"/>
      <c r="AS206" s="620"/>
      <c r="AT206" s="620"/>
      <c r="AU206" s="620"/>
      <c r="AV206" s="620"/>
      <c r="AW206" s="620"/>
      <c r="AX206" s="620"/>
      <c r="AY206" s="621"/>
    </row>
    <row r="207" spans="1:51">
      <c r="A207" s="622"/>
      <c r="B207" s="623"/>
      <c r="C207" s="623"/>
      <c r="D207" s="551"/>
      <c r="E207" s="624"/>
      <c r="F207" s="624"/>
      <c r="G207" s="624"/>
      <c r="H207" s="550"/>
      <c r="I207" s="623"/>
      <c r="J207" s="623"/>
      <c r="K207" s="551"/>
      <c r="L207" s="623">
        <v>6</v>
      </c>
      <c r="M207" s="623"/>
      <c r="N207" s="623"/>
      <c r="O207" s="550"/>
      <c r="P207" s="623"/>
      <c r="Q207" s="551"/>
      <c r="R207" s="623"/>
      <c r="S207" s="623"/>
      <c r="T207" s="623"/>
      <c r="U207" s="623"/>
      <c r="V207" s="623"/>
      <c r="W207" s="625"/>
      <c r="X207" s="626"/>
      <c r="Y207" s="626"/>
      <c r="Z207" s="627"/>
      <c r="AA207" s="626"/>
      <c r="AB207" s="626"/>
      <c r="AC207" s="626"/>
      <c r="AD207" s="626"/>
      <c r="AE207" s="625"/>
      <c r="AF207" s="626"/>
      <c r="AG207" s="626"/>
      <c r="AH207" s="627"/>
      <c r="AI207" s="620" t="str">
        <f>$AI$36</f>
        <v>JOSÉ CÍCERO DE QUEIROZ</v>
      </c>
      <c r="AJ207" s="620"/>
      <c r="AK207" s="620"/>
      <c r="AL207" s="620"/>
      <c r="AM207" s="620"/>
      <c r="AN207" s="620"/>
      <c r="AO207" s="620"/>
      <c r="AP207" s="620"/>
      <c r="AQ207" s="620"/>
      <c r="AR207" s="620"/>
      <c r="AS207" s="620"/>
      <c r="AT207" s="620"/>
      <c r="AU207" s="620"/>
      <c r="AV207" s="620"/>
      <c r="AW207" s="620"/>
      <c r="AX207" s="620"/>
      <c r="AY207" s="621"/>
    </row>
    <row r="208" spans="1:51">
      <c r="A208" s="622"/>
      <c r="B208" s="623"/>
      <c r="C208" s="623"/>
      <c r="D208" s="551"/>
      <c r="E208" s="624"/>
      <c r="F208" s="624"/>
      <c r="G208" s="624"/>
      <c r="H208" s="550"/>
      <c r="I208" s="623"/>
      <c r="J208" s="623"/>
      <c r="K208" s="551"/>
      <c r="L208" s="623">
        <v>2</v>
      </c>
      <c r="M208" s="623"/>
      <c r="N208" s="623"/>
      <c r="O208" s="550"/>
      <c r="P208" s="623"/>
      <c r="Q208" s="551"/>
      <c r="R208" s="623"/>
      <c r="S208" s="623"/>
      <c r="T208" s="623"/>
      <c r="U208" s="623"/>
      <c r="V208" s="623"/>
      <c r="W208" s="625"/>
      <c r="X208" s="626"/>
      <c r="Y208" s="626"/>
      <c r="Z208" s="627"/>
      <c r="AA208" s="626"/>
      <c r="AB208" s="626"/>
      <c r="AC208" s="626"/>
      <c r="AD208" s="626"/>
      <c r="AE208" s="625"/>
      <c r="AF208" s="626"/>
      <c r="AG208" s="626"/>
      <c r="AH208" s="627"/>
      <c r="AI208" s="620" t="str">
        <f>$AI$37</f>
        <v>JUSTINO S. DA SILVA</v>
      </c>
      <c r="AJ208" s="620"/>
      <c r="AK208" s="620"/>
      <c r="AL208" s="620"/>
      <c r="AM208" s="620"/>
      <c r="AN208" s="620"/>
      <c r="AO208" s="620"/>
      <c r="AP208" s="620"/>
      <c r="AQ208" s="620"/>
      <c r="AR208" s="620"/>
      <c r="AS208" s="620"/>
      <c r="AT208" s="620"/>
      <c r="AU208" s="620"/>
      <c r="AV208" s="620"/>
      <c r="AW208" s="620"/>
      <c r="AX208" s="620"/>
      <c r="AY208" s="621"/>
    </row>
    <row r="209" spans="1:51">
      <c r="A209" s="622"/>
      <c r="B209" s="623"/>
      <c r="C209" s="623"/>
      <c r="D209" s="551"/>
      <c r="E209" s="624"/>
      <c r="F209" s="624"/>
      <c r="G209" s="624"/>
      <c r="H209" s="550"/>
      <c r="I209" s="623"/>
      <c r="J209" s="623"/>
      <c r="K209" s="551"/>
      <c r="L209" s="623">
        <v>1</v>
      </c>
      <c r="M209" s="623"/>
      <c r="N209" s="623"/>
      <c r="O209" s="550"/>
      <c r="P209" s="623"/>
      <c r="Q209" s="551"/>
      <c r="R209" s="623"/>
      <c r="S209" s="623"/>
      <c r="T209" s="623"/>
      <c r="U209" s="623"/>
      <c r="V209" s="623"/>
      <c r="W209" s="625"/>
      <c r="X209" s="626"/>
      <c r="Y209" s="626"/>
      <c r="Z209" s="627"/>
      <c r="AA209" s="626"/>
      <c r="AB209" s="626"/>
      <c r="AC209" s="626"/>
      <c r="AD209" s="626"/>
      <c r="AE209" s="625"/>
      <c r="AF209" s="626"/>
      <c r="AG209" s="626"/>
      <c r="AH209" s="627"/>
      <c r="AI209" s="620" t="str">
        <f>$AI$38</f>
        <v>LAURO FERREIRA DE MACEDO</v>
      </c>
      <c r="AJ209" s="620"/>
      <c r="AK209" s="620"/>
      <c r="AL209" s="620"/>
      <c r="AM209" s="620"/>
      <c r="AN209" s="620"/>
      <c r="AO209" s="620"/>
      <c r="AP209" s="620"/>
      <c r="AQ209" s="620"/>
      <c r="AR209" s="620"/>
      <c r="AS209" s="620"/>
      <c r="AT209" s="620"/>
      <c r="AU209" s="620"/>
      <c r="AV209" s="620"/>
      <c r="AW209" s="620"/>
      <c r="AX209" s="620"/>
      <c r="AY209" s="621"/>
    </row>
    <row r="210" spans="1:51">
      <c r="A210" s="622"/>
      <c r="B210" s="623"/>
      <c r="C210" s="623"/>
      <c r="D210" s="551"/>
      <c r="E210" s="624"/>
      <c r="F210" s="624"/>
      <c r="G210" s="624"/>
      <c r="H210" s="550"/>
      <c r="I210" s="623"/>
      <c r="J210" s="623"/>
      <c r="K210" s="551"/>
      <c r="L210" s="623">
        <v>3</v>
      </c>
      <c r="M210" s="623"/>
      <c r="N210" s="623"/>
      <c r="O210" s="550"/>
      <c r="P210" s="623"/>
      <c r="Q210" s="551"/>
      <c r="R210" s="623"/>
      <c r="S210" s="623"/>
      <c r="T210" s="623"/>
      <c r="U210" s="623"/>
      <c r="V210" s="623"/>
      <c r="W210" s="625"/>
      <c r="X210" s="626"/>
      <c r="Y210" s="626"/>
      <c r="Z210" s="627"/>
      <c r="AA210" s="626"/>
      <c r="AB210" s="626"/>
      <c r="AC210" s="626"/>
      <c r="AD210" s="626"/>
      <c r="AE210" s="625"/>
      <c r="AF210" s="626"/>
      <c r="AG210" s="626"/>
      <c r="AH210" s="627"/>
      <c r="AI210" s="620" t="str">
        <f>$AI$39</f>
        <v>MARECHAL RONDOM</v>
      </c>
      <c r="AJ210" s="620"/>
      <c r="AK210" s="620"/>
      <c r="AL210" s="620"/>
      <c r="AM210" s="620"/>
      <c r="AN210" s="620"/>
      <c r="AO210" s="620"/>
      <c r="AP210" s="620"/>
      <c r="AQ210" s="620"/>
      <c r="AR210" s="620"/>
      <c r="AS210" s="620"/>
      <c r="AT210" s="620"/>
      <c r="AU210" s="620"/>
      <c r="AV210" s="620"/>
      <c r="AW210" s="620"/>
      <c r="AX210" s="620"/>
      <c r="AY210" s="621"/>
    </row>
    <row r="211" spans="1:51">
      <c r="A211" s="622"/>
      <c r="B211" s="623"/>
      <c r="C211" s="623"/>
      <c r="D211" s="551"/>
      <c r="E211" s="624"/>
      <c r="F211" s="624"/>
      <c r="G211" s="624"/>
      <c r="H211" s="550"/>
      <c r="I211" s="623"/>
      <c r="J211" s="623"/>
      <c r="K211" s="551"/>
      <c r="L211" s="623">
        <v>2</v>
      </c>
      <c r="M211" s="623"/>
      <c r="N211" s="623"/>
      <c r="O211" s="550"/>
      <c r="P211" s="623"/>
      <c r="Q211" s="551"/>
      <c r="R211" s="623"/>
      <c r="S211" s="623"/>
      <c r="T211" s="623"/>
      <c r="U211" s="623"/>
      <c r="V211" s="623"/>
      <c r="W211" s="625"/>
      <c r="X211" s="626"/>
      <c r="Y211" s="626"/>
      <c r="Z211" s="627"/>
      <c r="AA211" s="626"/>
      <c r="AB211" s="626"/>
      <c r="AC211" s="626"/>
      <c r="AD211" s="626"/>
      <c r="AE211" s="625"/>
      <c r="AF211" s="626"/>
      <c r="AG211" s="626"/>
      <c r="AH211" s="627"/>
      <c r="AI211" s="620" t="str">
        <f>$AI$40</f>
        <v>MARIA DE BRITO MELO</v>
      </c>
      <c r="AJ211" s="620"/>
      <c r="AK211" s="620"/>
      <c r="AL211" s="620"/>
      <c r="AM211" s="620"/>
      <c r="AN211" s="620"/>
      <c r="AO211" s="620"/>
      <c r="AP211" s="620"/>
      <c r="AQ211" s="620"/>
      <c r="AR211" s="620"/>
      <c r="AS211" s="620"/>
      <c r="AT211" s="620"/>
      <c r="AU211" s="620"/>
      <c r="AV211" s="620"/>
      <c r="AW211" s="620"/>
      <c r="AX211" s="620"/>
      <c r="AY211" s="621"/>
    </row>
    <row r="212" spans="1:51">
      <c r="A212" s="622"/>
      <c r="B212" s="623"/>
      <c r="C212" s="623"/>
      <c r="D212" s="551"/>
      <c r="E212" s="624"/>
      <c r="F212" s="624"/>
      <c r="G212" s="624"/>
      <c r="H212" s="550"/>
      <c r="I212" s="623"/>
      <c r="J212" s="623"/>
      <c r="K212" s="551"/>
      <c r="L212" s="623">
        <v>2</v>
      </c>
      <c r="M212" s="623"/>
      <c r="N212" s="623"/>
      <c r="O212" s="550"/>
      <c r="P212" s="623"/>
      <c r="Q212" s="551"/>
      <c r="R212" s="623"/>
      <c r="S212" s="623"/>
      <c r="T212" s="623"/>
      <c r="U212" s="623"/>
      <c r="V212" s="623"/>
      <c r="W212" s="625"/>
      <c r="X212" s="626"/>
      <c r="Y212" s="626"/>
      <c r="Z212" s="627"/>
      <c r="AA212" s="626"/>
      <c r="AB212" s="626"/>
      <c r="AC212" s="626"/>
      <c r="AD212" s="626"/>
      <c r="AE212" s="625"/>
      <c r="AF212" s="626"/>
      <c r="AG212" s="626"/>
      <c r="AH212" s="627"/>
      <c r="AI212" s="620" t="str">
        <f>$AI$41</f>
        <v>MARIA GOMES EVANGELISTA</v>
      </c>
      <c r="AJ212" s="620"/>
      <c r="AK212" s="620"/>
      <c r="AL212" s="620"/>
      <c r="AM212" s="620"/>
      <c r="AN212" s="620"/>
      <c r="AO212" s="620"/>
      <c r="AP212" s="620"/>
      <c r="AQ212" s="620"/>
      <c r="AR212" s="620"/>
      <c r="AS212" s="620"/>
      <c r="AT212" s="620"/>
      <c r="AU212" s="620"/>
      <c r="AV212" s="620"/>
      <c r="AW212" s="620"/>
      <c r="AX212" s="620"/>
      <c r="AY212" s="621"/>
    </row>
    <row r="213" spans="1:51">
      <c r="A213" s="622"/>
      <c r="B213" s="623"/>
      <c r="C213" s="623"/>
      <c r="D213" s="551"/>
      <c r="E213" s="624"/>
      <c r="F213" s="624"/>
      <c r="G213" s="624"/>
      <c r="H213" s="550"/>
      <c r="I213" s="623"/>
      <c r="J213" s="623"/>
      <c r="K213" s="551"/>
      <c r="L213" s="623">
        <v>2</v>
      </c>
      <c r="M213" s="623"/>
      <c r="N213" s="623"/>
      <c r="O213" s="550"/>
      <c r="P213" s="623"/>
      <c r="Q213" s="551"/>
      <c r="R213" s="623"/>
      <c r="S213" s="623"/>
      <c r="T213" s="623"/>
      <c r="U213" s="623"/>
      <c r="V213" s="623"/>
      <c r="W213" s="625"/>
      <c r="X213" s="626"/>
      <c r="Y213" s="626"/>
      <c r="Z213" s="627"/>
      <c r="AA213" s="626"/>
      <c r="AB213" s="626"/>
      <c r="AC213" s="626"/>
      <c r="AD213" s="626"/>
      <c r="AE213" s="625"/>
      <c r="AF213" s="626"/>
      <c r="AG213" s="626"/>
      <c r="AH213" s="627"/>
      <c r="AI213" s="620" t="str">
        <f>$AI$42</f>
        <v>PREFEITO HIGINO VITAL</v>
      </c>
      <c r="AJ213" s="620"/>
      <c r="AK213" s="620"/>
      <c r="AL213" s="620"/>
      <c r="AM213" s="620"/>
      <c r="AN213" s="620"/>
      <c r="AO213" s="620"/>
      <c r="AP213" s="620"/>
      <c r="AQ213" s="620"/>
      <c r="AR213" s="620"/>
      <c r="AS213" s="620"/>
      <c r="AT213" s="620"/>
      <c r="AU213" s="620"/>
      <c r="AV213" s="620"/>
      <c r="AW213" s="620"/>
      <c r="AX213" s="620"/>
      <c r="AY213" s="621"/>
    </row>
    <row r="214" spans="1:51">
      <c r="A214" s="622"/>
      <c r="B214" s="623"/>
      <c r="C214" s="623"/>
      <c r="D214" s="551"/>
      <c r="E214" s="624"/>
      <c r="F214" s="624"/>
      <c r="G214" s="624"/>
      <c r="H214" s="550"/>
      <c r="I214" s="623"/>
      <c r="J214" s="623"/>
      <c r="K214" s="551"/>
      <c r="L214" s="623">
        <v>2</v>
      </c>
      <c r="M214" s="623"/>
      <c r="N214" s="623"/>
      <c r="O214" s="550"/>
      <c r="P214" s="623"/>
      <c r="Q214" s="551"/>
      <c r="R214" s="623"/>
      <c r="S214" s="623"/>
      <c r="T214" s="623"/>
      <c r="U214" s="623"/>
      <c r="V214" s="623"/>
      <c r="W214" s="625"/>
      <c r="X214" s="626"/>
      <c r="Y214" s="626"/>
      <c r="Z214" s="627"/>
      <c r="AA214" s="626"/>
      <c r="AB214" s="626"/>
      <c r="AC214" s="626"/>
      <c r="AD214" s="626"/>
      <c r="AE214" s="625"/>
      <c r="AF214" s="626"/>
      <c r="AG214" s="626"/>
      <c r="AH214" s="627"/>
      <c r="AI214" s="620" t="str">
        <f>$AI$43</f>
        <v>JOSÉ TIMÓTEO DE AMORIM - PROJETO 33</v>
      </c>
      <c r="AJ214" s="620"/>
      <c r="AK214" s="620"/>
      <c r="AL214" s="620"/>
      <c r="AM214" s="620"/>
      <c r="AN214" s="620"/>
      <c r="AO214" s="620"/>
      <c r="AP214" s="620"/>
      <c r="AQ214" s="620"/>
      <c r="AR214" s="620"/>
      <c r="AS214" s="620"/>
      <c r="AT214" s="620"/>
      <c r="AU214" s="620"/>
      <c r="AV214" s="620"/>
      <c r="AW214" s="620"/>
      <c r="AX214" s="620"/>
      <c r="AY214" s="621"/>
    </row>
    <row r="215" spans="1:51">
      <c r="A215" s="622"/>
      <c r="B215" s="623"/>
      <c r="C215" s="623"/>
      <c r="D215" s="551"/>
      <c r="E215" s="624"/>
      <c r="F215" s="624"/>
      <c r="G215" s="624"/>
      <c r="H215" s="550"/>
      <c r="I215" s="623"/>
      <c r="J215" s="623"/>
      <c r="K215" s="551"/>
      <c r="L215" s="623">
        <v>2</v>
      </c>
      <c r="M215" s="623"/>
      <c r="N215" s="623"/>
      <c r="O215" s="550"/>
      <c r="P215" s="623"/>
      <c r="Q215" s="551"/>
      <c r="R215" s="623"/>
      <c r="S215" s="623"/>
      <c r="T215" s="623"/>
      <c r="U215" s="623"/>
      <c r="V215" s="623"/>
      <c r="W215" s="625"/>
      <c r="X215" s="626"/>
      <c r="Y215" s="626"/>
      <c r="Z215" s="627"/>
      <c r="AA215" s="626"/>
      <c r="AB215" s="626"/>
      <c r="AC215" s="626"/>
      <c r="AD215" s="626"/>
      <c r="AE215" s="625"/>
      <c r="AF215" s="626"/>
      <c r="AG215" s="626"/>
      <c r="AH215" s="627"/>
      <c r="AI215" s="620" t="str">
        <f>$AI$44</f>
        <v>ROTEIRO</v>
      </c>
      <c r="AJ215" s="620"/>
      <c r="AK215" s="620"/>
      <c r="AL215" s="620"/>
      <c r="AM215" s="620"/>
      <c r="AN215" s="620"/>
      <c r="AO215" s="620"/>
      <c r="AP215" s="620"/>
      <c r="AQ215" s="620"/>
      <c r="AR215" s="620"/>
      <c r="AS215" s="620"/>
      <c r="AT215" s="620"/>
      <c r="AU215" s="620"/>
      <c r="AV215" s="620"/>
      <c r="AW215" s="620"/>
      <c r="AX215" s="620"/>
      <c r="AY215" s="621"/>
    </row>
    <row r="216" spans="1:51">
      <c r="A216" s="622"/>
      <c r="B216" s="623"/>
      <c r="C216" s="623"/>
      <c r="D216" s="551"/>
      <c r="E216" s="624"/>
      <c r="F216" s="624"/>
      <c r="G216" s="624"/>
      <c r="H216" s="550"/>
      <c r="I216" s="623"/>
      <c r="J216" s="623"/>
      <c r="K216" s="551"/>
      <c r="L216" s="623">
        <v>4</v>
      </c>
      <c r="M216" s="623"/>
      <c r="N216" s="623"/>
      <c r="O216" s="550"/>
      <c r="P216" s="623"/>
      <c r="Q216" s="551"/>
      <c r="R216" s="623"/>
      <c r="S216" s="623"/>
      <c r="T216" s="623"/>
      <c r="U216" s="623"/>
      <c r="V216" s="623"/>
      <c r="W216" s="625"/>
      <c r="X216" s="626"/>
      <c r="Y216" s="626"/>
      <c r="Z216" s="627"/>
      <c r="AA216" s="626"/>
      <c r="AB216" s="626"/>
      <c r="AC216" s="626"/>
      <c r="AD216" s="626"/>
      <c r="AE216" s="625"/>
      <c r="AF216" s="626"/>
      <c r="AG216" s="626"/>
      <c r="AH216" s="627"/>
      <c r="AI216" s="620" t="str">
        <f>$AI$45</f>
        <v>SÃO JORGE</v>
      </c>
      <c r="AJ216" s="620"/>
      <c r="AK216" s="620"/>
      <c r="AL216" s="620"/>
      <c r="AM216" s="620"/>
      <c r="AN216" s="620"/>
      <c r="AO216" s="620"/>
      <c r="AP216" s="620"/>
      <c r="AQ216" s="620"/>
      <c r="AR216" s="620"/>
      <c r="AS216" s="620"/>
      <c r="AT216" s="620"/>
      <c r="AU216" s="620"/>
      <c r="AV216" s="620"/>
      <c r="AW216" s="620"/>
      <c r="AX216" s="620"/>
      <c r="AY216" s="621"/>
    </row>
    <row r="217" spans="1:51">
      <c r="A217" s="622"/>
      <c r="B217" s="623"/>
      <c r="C217" s="623"/>
      <c r="D217" s="551"/>
      <c r="E217" s="624"/>
      <c r="F217" s="624"/>
      <c r="G217" s="624"/>
      <c r="H217" s="550"/>
      <c r="I217" s="623"/>
      <c r="J217" s="623"/>
      <c r="K217" s="551"/>
      <c r="L217" s="623">
        <v>2</v>
      </c>
      <c r="M217" s="623"/>
      <c r="N217" s="623"/>
      <c r="O217" s="550"/>
      <c r="P217" s="623"/>
      <c r="Q217" s="551"/>
      <c r="R217" s="623"/>
      <c r="S217" s="623"/>
      <c r="T217" s="623"/>
      <c r="U217" s="623"/>
      <c r="V217" s="623"/>
      <c r="W217" s="625"/>
      <c r="X217" s="626"/>
      <c r="Y217" s="626"/>
      <c r="Z217" s="627"/>
      <c r="AA217" s="626"/>
      <c r="AB217" s="626"/>
      <c r="AC217" s="626"/>
      <c r="AD217" s="626"/>
      <c r="AE217" s="625"/>
      <c r="AF217" s="626"/>
      <c r="AG217" s="626"/>
      <c r="AH217" s="627"/>
      <c r="AI217" s="620" t="str">
        <f>$AI$46</f>
        <v>SEBASTIÃO RIBEIRO BARBOSA (trecho 01)</v>
      </c>
      <c r="AJ217" s="620"/>
      <c r="AK217" s="620"/>
      <c r="AL217" s="620"/>
      <c r="AM217" s="620"/>
      <c r="AN217" s="620"/>
      <c r="AO217" s="620"/>
      <c r="AP217" s="620"/>
      <c r="AQ217" s="620"/>
      <c r="AR217" s="620"/>
      <c r="AS217" s="620"/>
      <c r="AT217" s="620"/>
      <c r="AU217" s="620"/>
      <c r="AV217" s="620"/>
      <c r="AW217" s="620"/>
      <c r="AX217" s="620"/>
      <c r="AY217" s="621"/>
    </row>
    <row r="218" spans="1:51">
      <c r="A218" s="622"/>
      <c r="B218" s="623"/>
      <c r="C218" s="623"/>
      <c r="D218" s="551"/>
      <c r="E218" s="624"/>
      <c r="F218" s="624"/>
      <c r="G218" s="624"/>
      <c r="H218" s="550"/>
      <c r="I218" s="623"/>
      <c r="J218" s="623"/>
      <c r="K218" s="551"/>
      <c r="L218" s="623">
        <v>2</v>
      </c>
      <c r="M218" s="623"/>
      <c r="N218" s="623"/>
      <c r="O218" s="550"/>
      <c r="P218" s="623"/>
      <c r="Q218" s="551"/>
      <c r="R218" s="623"/>
      <c r="S218" s="623"/>
      <c r="T218" s="623"/>
      <c r="U218" s="623"/>
      <c r="V218" s="623"/>
      <c r="W218" s="625"/>
      <c r="X218" s="626"/>
      <c r="Y218" s="626"/>
      <c r="Z218" s="627"/>
      <c r="AA218" s="626"/>
      <c r="AB218" s="626"/>
      <c r="AC218" s="626"/>
      <c r="AD218" s="626"/>
      <c r="AE218" s="625"/>
      <c r="AF218" s="626"/>
      <c r="AG218" s="626"/>
      <c r="AH218" s="627"/>
      <c r="AI218" s="620" t="str">
        <f>$AI$47</f>
        <v>JOSÉ MACHADO SOBRINHO</v>
      </c>
      <c r="AJ218" s="620"/>
      <c r="AK218" s="620"/>
      <c r="AL218" s="620"/>
      <c r="AM218" s="620"/>
      <c r="AN218" s="620"/>
      <c r="AO218" s="620"/>
      <c r="AP218" s="620"/>
      <c r="AQ218" s="620"/>
      <c r="AR218" s="620"/>
      <c r="AS218" s="620"/>
      <c r="AT218" s="620"/>
      <c r="AU218" s="620"/>
      <c r="AV218" s="620"/>
      <c r="AW218" s="620"/>
      <c r="AX218" s="620"/>
      <c r="AY218" s="621"/>
    </row>
    <row r="219" spans="1:51">
      <c r="A219" s="622"/>
      <c r="B219" s="623"/>
      <c r="C219" s="623"/>
      <c r="D219" s="551"/>
      <c r="E219" s="624"/>
      <c r="F219" s="624"/>
      <c r="G219" s="624"/>
      <c r="H219" s="550"/>
      <c r="I219" s="623"/>
      <c r="J219" s="623"/>
      <c r="K219" s="551"/>
      <c r="L219" s="623">
        <v>1</v>
      </c>
      <c r="M219" s="623"/>
      <c r="N219" s="623"/>
      <c r="O219" s="550"/>
      <c r="P219" s="623"/>
      <c r="Q219" s="551"/>
      <c r="R219" s="623"/>
      <c r="S219" s="623"/>
      <c r="T219" s="623"/>
      <c r="U219" s="623"/>
      <c r="V219" s="623"/>
      <c r="W219" s="625"/>
      <c r="X219" s="626"/>
      <c r="Y219" s="626"/>
      <c r="Z219" s="627"/>
      <c r="AA219" s="626"/>
      <c r="AB219" s="626"/>
      <c r="AC219" s="626"/>
      <c r="AD219" s="626"/>
      <c r="AE219" s="625"/>
      <c r="AF219" s="626"/>
      <c r="AG219" s="626"/>
      <c r="AH219" s="627"/>
      <c r="AI219" s="620" t="str">
        <f>$AI$48</f>
        <v>JOSÉ VALENTIM DOS SANTOS (TRECHO 01)</v>
      </c>
      <c r="AJ219" s="620"/>
      <c r="AK219" s="620"/>
      <c r="AL219" s="620"/>
      <c r="AM219" s="620"/>
      <c r="AN219" s="620"/>
      <c r="AO219" s="620"/>
      <c r="AP219" s="620"/>
      <c r="AQ219" s="620"/>
      <c r="AR219" s="620"/>
      <c r="AS219" s="620"/>
      <c r="AT219" s="620"/>
      <c r="AU219" s="620"/>
      <c r="AV219" s="620"/>
      <c r="AW219" s="620"/>
      <c r="AX219" s="620"/>
      <c r="AY219" s="621"/>
    </row>
    <row r="220" spans="1:51">
      <c r="A220" s="622"/>
      <c r="B220" s="623"/>
      <c r="C220" s="623"/>
      <c r="D220" s="551"/>
      <c r="E220" s="624"/>
      <c r="F220" s="624"/>
      <c r="G220" s="624"/>
      <c r="H220" s="550"/>
      <c r="I220" s="623"/>
      <c r="J220" s="623"/>
      <c r="K220" s="551"/>
      <c r="L220" s="623">
        <v>1</v>
      </c>
      <c r="M220" s="623"/>
      <c r="N220" s="623"/>
      <c r="O220" s="550"/>
      <c r="P220" s="623"/>
      <c r="Q220" s="551"/>
      <c r="R220" s="623"/>
      <c r="S220" s="623"/>
      <c r="T220" s="623"/>
      <c r="U220" s="623"/>
      <c r="V220" s="623"/>
      <c r="W220" s="625"/>
      <c r="X220" s="626"/>
      <c r="Y220" s="626"/>
      <c r="Z220" s="627"/>
      <c r="AA220" s="626"/>
      <c r="AB220" s="626"/>
      <c r="AC220" s="626"/>
      <c r="AD220" s="626"/>
      <c r="AE220" s="625"/>
      <c r="AF220" s="626"/>
      <c r="AG220" s="626"/>
      <c r="AH220" s="627"/>
      <c r="AI220" s="620" t="str">
        <f>$AI$49</f>
        <v>JOSÉ VALENTIM DOS SANTOS (TRECHO 02)</v>
      </c>
      <c r="AJ220" s="620"/>
      <c r="AK220" s="620"/>
      <c r="AL220" s="620"/>
      <c r="AM220" s="620"/>
      <c r="AN220" s="620"/>
      <c r="AO220" s="620"/>
      <c r="AP220" s="620"/>
      <c r="AQ220" s="620"/>
      <c r="AR220" s="620"/>
      <c r="AS220" s="620"/>
      <c r="AT220" s="620"/>
      <c r="AU220" s="620"/>
      <c r="AV220" s="620"/>
      <c r="AW220" s="620"/>
      <c r="AX220" s="620"/>
      <c r="AY220" s="621"/>
    </row>
    <row r="221" spans="1:51">
      <c r="A221" s="622"/>
      <c r="B221" s="623"/>
      <c r="C221" s="623"/>
      <c r="D221" s="551"/>
      <c r="E221" s="624"/>
      <c r="F221" s="624"/>
      <c r="G221" s="624"/>
      <c r="H221" s="550"/>
      <c r="I221" s="623"/>
      <c r="J221" s="623"/>
      <c r="K221" s="551"/>
      <c r="L221" s="623">
        <v>2</v>
      </c>
      <c r="M221" s="623"/>
      <c r="N221" s="623"/>
      <c r="O221" s="550"/>
      <c r="P221" s="623"/>
      <c r="Q221" s="551"/>
      <c r="R221" s="623"/>
      <c r="S221" s="623"/>
      <c r="T221" s="623"/>
      <c r="U221" s="623"/>
      <c r="V221" s="623"/>
      <c r="W221" s="625"/>
      <c r="X221" s="626"/>
      <c r="Y221" s="626"/>
      <c r="Z221" s="627"/>
      <c r="AA221" s="626"/>
      <c r="AB221" s="626"/>
      <c r="AC221" s="626"/>
      <c r="AD221" s="626"/>
      <c r="AE221" s="625"/>
      <c r="AF221" s="626"/>
      <c r="AG221" s="626"/>
      <c r="AH221" s="627"/>
      <c r="AI221" s="620" t="str">
        <f>$AI$50</f>
        <v>LAURA VITURINO DA ROCHA</v>
      </c>
      <c r="AJ221" s="620"/>
      <c r="AK221" s="620"/>
      <c r="AL221" s="620"/>
      <c r="AM221" s="620"/>
      <c r="AN221" s="620"/>
      <c r="AO221" s="620"/>
      <c r="AP221" s="620"/>
      <c r="AQ221" s="620"/>
      <c r="AR221" s="620"/>
      <c r="AS221" s="620"/>
      <c r="AT221" s="620"/>
      <c r="AU221" s="620"/>
      <c r="AV221" s="620"/>
      <c r="AW221" s="620"/>
      <c r="AX221" s="620"/>
      <c r="AY221" s="621"/>
    </row>
    <row r="222" spans="1:51">
      <c r="A222" s="622"/>
      <c r="B222" s="623"/>
      <c r="C222" s="623"/>
      <c r="D222" s="551"/>
      <c r="E222" s="624"/>
      <c r="F222" s="624"/>
      <c r="G222" s="624"/>
      <c r="H222" s="550"/>
      <c r="I222" s="623"/>
      <c r="J222" s="623"/>
      <c r="K222" s="551"/>
      <c r="L222" s="623">
        <v>2</v>
      </c>
      <c r="M222" s="623"/>
      <c r="N222" s="623"/>
      <c r="O222" s="550"/>
      <c r="P222" s="623"/>
      <c r="Q222" s="551"/>
      <c r="R222" s="623"/>
      <c r="S222" s="623"/>
      <c r="T222" s="623"/>
      <c r="U222" s="623"/>
      <c r="V222" s="623"/>
      <c r="W222" s="625"/>
      <c r="X222" s="626"/>
      <c r="Y222" s="626"/>
      <c r="Z222" s="627"/>
      <c r="AA222" s="626"/>
      <c r="AB222" s="626"/>
      <c r="AC222" s="626"/>
      <c r="AD222" s="626"/>
      <c r="AE222" s="625"/>
      <c r="AF222" s="626"/>
      <c r="AG222" s="626"/>
      <c r="AH222" s="627"/>
      <c r="AI222" s="620" t="str">
        <f>$AI$51</f>
        <v>PRAÇA MENINO JESUS (TRECHO 01)</v>
      </c>
      <c r="AJ222" s="620"/>
      <c r="AK222" s="620"/>
      <c r="AL222" s="620"/>
      <c r="AM222" s="620"/>
      <c r="AN222" s="620"/>
      <c r="AO222" s="620"/>
      <c r="AP222" s="620"/>
      <c r="AQ222" s="620"/>
      <c r="AR222" s="620"/>
      <c r="AS222" s="620"/>
      <c r="AT222" s="620"/>
      <c r="AU222" s="620"/>
      <c r="AV222" s="620"/>
      <c r="AW222" s="620"/>
      <c r="AX222" s="620"/>
      <c r="AY222" s="621"/>
    </row>
    <row r="223" spans="1:51">
      <c r="A223" s="622"/>
      <c r="B223" s="623"/>
      <c r="C223" s="623"/>
      <c r="D223" s="551"/>
      <c r="E223" s="624"/>
      <c r="F223" s="624"/>
      <c r="G223" s="624"/>
      <c r="H223" s="550"/>
      <c r="I223" s="623"/>
      <c r="J223" s="623"/>
      <c r="K223" s="551"/>
      <c r="L223" s="623">
        <v>2</v>
      </c>
      <c r="M223" s="623"/>
      <c r="N223" s="623"/>
      <c r="O223" s="550"/>
      <c r="P223" s="623"/>
      <c r="Q223" s="551"/>
      <c r="R223" s="623"/>
      <c r="S223" s="623"/>
      <c r="T223" s="623"/>
      <c r="U223" s="623"/>
      <c r="V223" s="623"/>
      <c r="W223" s="625"/>
      <c r="X223" s="626"/>
      <c r="Y223" s="626"/>
      <c r="Z223" s="627"/>
      <c r="AA223" s="626"/>
      <c r="AB223" s="626"/>
      <c r="AC223" s="626"/>
      <c r="AD223" s="626"/>
      <c r="AE223" s="625"/>
      <c r="AF223" s="626"/>
      <c r="AG223" s="626"/>
      <c r="AH223" s="627"/>
      <c r="AI223" s="620" t="str">
        <f>$AI$52</f>
        <v>PRAÇA MENINO JESUS (TRECHO 02)</v>
      </c>
      <c r="AJ223" s="620"/>
      <c r="AK223" s="620"/>
      <c r="AL223" s="620"/>
      <c r="AM223" s="620"/>
      <c r="AN223" s="620"/>
      <c r="AO223" s="620"/>
      <c r="AP223" s="620"/>
      <c r="AQ223" s="620"/>
      <c r="AR223" s="620"/>
      <c r="AS223" s="620"/>
      <c r="AT223" s="620"/>
      <c r="AU223" s="620"/>
      <c r="AV223" s="620"/>
      <c r="AW223" s="620"/>
      <c r="AX223" s="620"/>
      <c r="AY223" s="621"/>
    </row>
    <row r="224" spans="1:51">
      <c r="A224" s="622"/>
      <c r="B224" s="623"/>
      <c r="C224" s="623"/>
      <c r="D224" s="551"/>
      <c r="E224" s="624"/>
      <c r="F224" s="624"/>
      <c r="G224" s="624"/>
      <c r="H224" s="550"/>
      <c r="I224" s="623"/>
      <c r="J224" s="623"/>
      <c r="K224" s="551"/>
      <c r="L224" s="623">
        <v>2</v>
      </c>
      <c r="M224" s="623"/>
      <c r="N224" s="623"/>
      <c r="O224" s="550"/>
      <c r="P224" s="623"/>
      <c r="Q224" s="551"/>
      <c r="R224" s="623"/>
      <c r="S224" s="623"/>
      <c r="T224" s="623"/>
      <c r="U224" s="623"/>
      <c r="V224" s="623"/>
      <c r="W224" s="625"/>
      <c r="X224" s="626"/>
      <c r="Y224" s="626"/>
      <c r="Z224" s="627"/>
      <c r="AA224" s="626"/>
      <c r="AB224" s="626"/>
      <c r="AC224" s="626"/>
      <c r="AD224" s="626"/>
      <c r="AE224" s="625"/>
      <c r="AF224" s="626"/>
      <c r="AG224" s="626"/>
      <c r="AH224" s="627"/>
      <c r="AI224" s="620" t="str">
        <f>$AI$53</f>
        <v>SEBASTIÃO RIBEIRO BARBOSA (trecho 02) - PRAÇA</v>
      </c>
      <c r="AJ224" s="620"/>
      <c r="AK224" s="620"/>
      <c r="AL224" s="620"/>
      <c r="AM224" s="620"/>
      <c r="AN224" s="620"/>
      <c r="AO224" s="620"/>
      <c r="AP224" s="620"/>
      <c r="AQ224" s="620"/>
      <c r="AR224" s="620"/>
      <c r="AS224" s="620"/>
      <c r="AT224" s="620"/>
      <c r="AU224" s="620"/>
      <c r="AV224" s="620"/>
      <c r="AW224" s="620"/>
      <c r="AX224" s="620"/>
      <c r="AY224" s="621"/>
    </row>
    <row r="225" spans="1:51">
      <c r="A225" s="155" t="str">
        <f>$A$54</f>
        <v>BAIRRO CACIMBAS</v>
      </c>
      <c r="B225" s="153"/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4"/>
    </row>
    <row r="226" spans="1:51">
      <c r="A226" s="622"/>
      <c r="B226" s="623"/>
      <c r="C226" s="623"/>
      <c r="D226" s="551"/>
      <c r="E226" s="624"/>
      <c r="F226" s="624"/>
      <c r="G226" s="624"/>
      <c r="H226" s="550"/>
      <c r="I226" s="623"/>
      <c r="J226" s="623"/>
      <c r="K226" s="551"/>
      <c r="L226" s="623">
        <v>2</v>
      </c>
      <c r="M226" s="623"/>
      <c r="N226" s="623"/>
      <c r="O226" s="550"/>
      <c r="P226" s="623"/>
      <c r="Q226" s="551"/>
      <c r="R226" s="623"/>
      <c r="S226" s="623"/>
      <c r="T226" s="623"/>
      <c r="U226" s="623"/>
      <c r="V226" s="623"/>
      <c r="W226" s="625"/>
      <c r="X226" s="626"/>
      <c r="Y226" s="626"/>
      <c r="Z226" s="627"/>
      <c r="AA226" s="626"/>
      <c r="AB226" s="626"/>
      <c r="AC226" s="626"/>
      <c r="AD226" s="626"/>
      <c r="AE226" s="625"/>
      <c r="AF226" s="626"/>
      <c r="AG226" s="626"/>
      <c r="AH226" s="627"/>
      <c r="AI226" s="620" t="str">
        <f>$AI$55</f>
        <v>RUA SANTA CATARINA</v>
      </c>
      <c r="AJ226" s="620"/>
      <c r="AK226" s="620"/>
      <c r="AL226" s="620"/>
      <c r="AM226" s="620"/>
      <c r="AN226" s="620"/>
      <c r="AO226" s="620"/>
      <c r="AP226" s="620"/>
      <c r="AQ226" s="620"/>
      <c r="AR226" s="620"/>
      <c r="AS226" s="620"/>
      <c r="AT226" s="620"/>
      <c r="AU226" s="620"/>
      <c r="AV226" s="620"/>
      <c r="AW226" s="620"/>
      <c r="AX226" s="620"/>
      <c r="AY226" s="621"/>
    </row>
    <row r="227" spans="1:51">
      <c r="A227" s="155" t="str">
        <f>$A$56</f>
        <v>BAIRRO MANOEL TELES</v>
      </c>
      <c r="B227" s="153"/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  <c r="O227" s="153"/>
      <c r="P227" s="153"/>
      <c r="Q227" s="153"/>
      <c r="R227" s="153"/>
      <c r="S227" s="153"/>
      <c r="T227" s="153"/>
      <c r="U227" s="15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4"/>
    </row>
    <row r="228" spans="1:51">
      <c r="A228" s="622"/>
      <c r="B228" s="623"/>
      <c r="C228" s="623"/>
      <c r="D228" s="551"/>
      <c r="E228" s="624"/>
      <c r="F228" s="624"/>
      <c r="G228" s="624"/>
      <c r="H228" s="550"/>
      <c r="I228" s="623"/>
      <c r="J228" s="623"/>
      <c r="K228" s="551"/>
      <c r="L228" s="623">
        <v>1</v>
      </c>
      <c r="M228" s="623"/>
      <c r="N228" s="623"/>
      <c r="O228" s="550"/>
      <c r="P228" s="623"/>
      <c r="Q228" s="551"/>
      <c r="R228" s="623"/>
      <c r="S228" s="623"/>
      <c r="T228" s="623"/>
      <c r="U228" s="623"/>
      <c r="V228" s="623"/>
      <c r="W228" s="625"/>
      <c r="X228" s="626"/>
      <c r="Y228" s="626"/>
      <c r="Z228" s="627"/>
      <c r="AA228" s="626"/>
      <c r="AB228" s="626"/>
      <c r="AC228" s="626"/>
      <c r="AD228" s="626"/>
      <c r="AE228" s="625"/>
      <c r="AF228" s="626"/>
      <c r="AG228" s="626"/>
      <c r="AH228" s="627"/>
      <c r="AI228" s="620" t="str">
        <f>$AI$57</f>
        <v>ANTONIO LEITE</v>
      </c>
      <c r="AJ228" s="620"/>
      <c r="AK228" s="620"/>
      <c r="AL228" s="620"/>
      <c r="AM228" s="620"/>
      <c r="AN228" s="620"/>
      <c r="AO228" s="620"/>
      <c r="AP228" s="620"/>
      <c r="AQ228" s="620"/>
      <c r="AR228" s="620"/>
      <c r="AS228" s="620"/>
      <c r="AT228" s="620"/>
      <c r="AU228" s="620"/>
      <c r="AV228" s="620"/>
      <c r="AW228" s="620"/>
      <c r="AX228" s="620"/>
      <c r="AY228" s="621"/>
    </row>
    <row r="229" spans="1:51">
      <c r="A229" s="622"/>
      <c r="B229" s="623"/>
      <c r="C229" s="623"/>
      <c r="D229" s="551"/>
      <c r="E229" s="624"/>
      <c r="F229" s="624"/>
      <c r="G229" s="624"/>
      <c r="H229" s="550"/>
      <c r="I229" s="623"/>
      <c r="J229" s="623"/>
      <c r="K229" s="551"/>
      <c r="L229" s="623">
        <v>2</v>
      </c>
      <c r="M229" s="623"/>
      <c r="N229" s="623"/>
      <c r="O229" s="550"/>
      <c r="P229" s="623"/>
      <c r="Q229" s="551"/>
      <c r="R229" s="623"/>
      <c r="S229" s="623"/>
      <c r="T229" s="623"/>
      <c r="U229" s="623"/>
      <c r="V229" s="623"/>
      <c r="W229" s="625"/>
      <c r="X229" s="626"/>
      <c r="Y229" s="626"/>
      <c r="Z229" s="627"/>
      <c r="AA229" s="626"/>
      <c r="AB229" s="626"/>
      <c r="AC229" s="626"/>
      <c r="AD229" s="626"/>
      <c r="AE229" s="625"/>
      <c r="AF229" s="626"/>
      <c r="AG229" s="626"/>
      <c r="AH229" s="627"/>
      <c r="AI229" s="620" t="str">
        <f>$AI$58</f>
        <v>MANOEL LUCINDO DA SILVA</v>
      </c>
      <c r="AJ229" s="620"/>
      <c r="AK229" s="620"/>
      <c r="AL229" s="620"/>
      <c r="AM229" s="620"/>
      <c r="AN229" s="620"/>
      <c r="AO229" s="620"/>
      <c r="AP229" s="620"/>
      <c r="AQ229" s="620"/>
      <c r="AR229" s="620"/>
      <c r="AS229" s="620"/>
      <c r="AT229" s="620"/>
      <c r="AU229" s="620"/>
      <c r="AV229" s="620"/>
      <c r="AW229" s="620"/>
      <c r="AX229" s="620"/>
      <c r="AY229" s="621"/>
    </row>
    <row r="230" spans="1:51">
      <c r="A230" s="622"/>
      <c r="B230" s="623"/>
      <c r="C230" s="623"/>
      <c r="D230" s="551"/>
      <c r="E230" s="624"/>
      <c r="F230" s="624"/>
      <c r="G230" s="624"/>
      <c r="H230" s="550"/>
      <c r="I230" s="623"/>
      <c r="J230" s="623"/>
      <c r="K230" s="551"/>
      <c r="L230" s="623">
        <v>2</v>
      </c>
      <c r="M230" s="623"/>
      <c r="N230" s="623"/>
      <c r="O230" s="550"/>
      <c r="P230" s="623"/>
      <c r="Q230" s="551"/>
      <c r="R230" s="623"/>
      <c r="S230" s="623"/>
      <c r="T230" s="623"/>
      <c r="U230" s="623"/>
      <c r="V230" s="623"/>
      <c r="W230" s="625"/>
      <c r="X230" s="626"/>
      <c r="Y230" s="626"/>
      <c r="Z230" s="627"/>
      <c r="AA230" s="626"/>
      <c r="AB230" s="626"/>
      <c r="AC230" s="626"/>
      <c r="AD230" s="626"/>
      <c r="AE230" s="625"/>
      <c r="AF230" s="626"/>
      <c r="AG230" s="626"/>
      <c r="AH230" s="627"/>
      <c r="AI230" s="620" t="str">
        <f>$AI$59</f>
        <v>MANOEL CORREIA DE MACEDO</v>
      </c>
      <c r="AJ230" s="620"/>
      <c r="AK230" s="620"/>
      <c r="AL230" s="620"/>
      <c r="AM230" s="620"/>
      <c r="AN230" s="620"/>
      <c r="AO230" s="620"/>
      <c r="AP230" s="620"/>
      <c r="AQ230" s="620"/>
      <c r="AR230" s="620"/>
      <c r="AS230" s="620"/>
      <c r="AT230" s="620"/>
      <c r="AU230" s="620"/>
      <c r="AV230" s="620"/>
      <c r="AW230" s="620"/>
      <c r="AX230" s="620"/>
      <c r="AY230" s="621"/>
    </row>
    <row r="231" spans="1:51">
      <c r="A231" s="155" t="str">
        <f>$A$60</f>
        <v>BAIRRO BRASÍLIA</v>
      </c>
      <c r="B231" s="153"/>
      <c r="C231" s="153"/>
      <c r="D231" s="153"/>
      <c r="E231" s="153"/>
      <c r="F231" s="153"/>
      <c r="G231" s="153"/>
      <c r="H231" s="153"/>
      <c r="I231" s="153"/>
      <c r="J231" s="153"/>
      <c r="K231" s="153"/>
      <c r="L231" s="153"/>
      <c r="M231" s="153"/>
      <c r="N231" s="153"/>
      <c r="O231" s="153"/>
      <c r="P231" s="153"/>
      <c r="Q231" s="153"/>
      <c r="R231" s="153"/>
      <c r="S231" s="153"/>
      <c r="T231" s="153"/>
      <c r="U231" s="15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4"/>
    </row>
    <row r="232" spans="1:51">
      <c r="A232" s="622"/>
      <c r="B232" s="623"/>
      <c r="C232" s="623"/>
      <c r="D232" s="551"/>
      <c r="E232" s="624"/>
      <c r="F232" s="624"/>
      <c r="G232" s="624"/>
      <c r="H232" s="550"/>
      <c r="I232" s="623"/>
      <c r="J232" s="623"/>
      <c r="K232" s="551"/>
      <c r="L232" s="623">
        <v>1</v>
      </c>
      <c r="M232" s="623"/>
      <c r="N232" s="623"/>
      <c r="O232" s="550"/>
      <c r="P232" s="623"/>
      <c r="Q232" s="551"/>
      <c r="R232" s="623"/>
      <c r="S232" s="623"/>
      <c r="T232" s="623"/>
      <c r="U232" s="623"/>
      <c r="V232" s="623"/>
      <c r="W232" s="625"/>
      <c r="X232" s="626"/>
      <c r="Y232" s="626"/>
      <c r="Z232" s="627"/>
      <c r="AA232" s="626"/>
      <c r="AB232" s="626"/>
      <c r="AC232" s="626"/>
      <c r="AD232" s="626"/>
      <c r="AE232" s="625"/>
      <c r="AF232" s="626"/>
      <c r="AG232" s="626"/>
      <c r="AH232" s="627"/>
      <c r="AI232" s="620" t="str">
        <f>$AI$61</f>
        <v>JOSÉ VENTURA DE OLIVEIRA</v>
      </c>
      <c r="AJ232" s="620"/>
      <c r="AK232" s="620"/>
      <c r="AL232" s="620"/>
      <c r="AM232" s="620"/>
      <c r="AN232" s="620"/>
      <c r="AO232" s="620"/>
      <c r="AP232" s="620"/>
      <c r="AQ232" s="620"/>
      <c r="AR232" s="620"/>
      <c r="AS232" s="620"/>
      <c r="AT232" s="620"/>
      <c r="AU232" s="620"/>
      <c r="AV232" s="620"/>
      <c r="AW232" s="620"/>
      <c r="AX232" s="620"/>
      <c r="AY232" s="621"/>
    </row>
    <row r="233" spans="1:51">
      <c r="A233" s="155" t="str">
        <f>$A$62</f>
        <v>BAIRRO JARDIM TROPICAL</v>
      </c>
      <c r="B233" s="153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  <c r="P233" s="153"/>
      <c r="Q233" s="153"/>
      <c r="R233" s="153"/>
      <c r="S233" s="153"/>
      <c r="T233" s="153"/>
      <c r="U233" s="15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4"/>
    </row>
    <row r="234" spans="1:51">
      <c r="A234" s="622"/>
      <c r="B234" s="623"/>
      <c r="C234" s="623"/>
      <c r="D234" s="551"/>
      <c r="E234" s="624"/>
      <c r="F234" s="624"/>
      <c r="G234" s="624"/>
      <c r="H234" s="550"/>
      <c r="I234" s="623"/>
      <c r="J234" s="623"/>
      <c r="K234" s="551"/>
      <c r="L234" s="623">
        <v>2</v>
      </c>
      <c r="M234" s="623"/>
      <c r="N234" s="623"/>
      <c r="O234" s="550"/>
      <c r="P234" s="623"/>
      <c r="Q234" s="551"/>
      <c r="R234" s="623"/>
      <c r="S234" s="623"/>
      <c r="T234" s="623"/>
      <c r="U234" s="623"/>
      <c r="V234" s="623"/>
      <c r="W234" s="625"/>
      <c r="X234" s="626"/>
      <c r="Y234" s="626"/>
      <c r="Z234" s="627"/>
      <c r="AA234" s="626"/>
      <c r="AB234" s="626"/>
      <c r="AC234" s="626"/>
      <c r="AD234" s="626"/>
      <c r="AE234" s="625"/>
      <c r="AF234" s="626"/>
      <c r="AG234" s="626"/>
      <c r="AH234" s="627"/>
      <c r="AI234" s="620" t="str">
        <f>$AI$63</f>
        <v>ANTÔNIO EVANGELISTA DA SILVA</v>
      </c>
      <c r="AJ234" s="620"/>
      <c r="AK234" s="620"/>
      <c r="AL234" s="620"/>
      <c r="AM234" s="620"/>
      <c r="AN234" s="620"/>
      <c r="AO234" s="620"/>
      <c r="AP234" s="620"/>
      <c r="AQ234" s="620"/>
      <c r="AR234" s="620"/>
      <c r="AS234" s="620"/>
      <c r="AT234" s="620"/>
      <c r="AU234" s="620"/>
      <c r="AV234" s="620"/>
      <c r="AW234" s="620"/>
      <c r="AX234" s="620"/>
      <c r="AY234" s="621"/>
    </row>
    <row r="235" spans="1:51">
      <c r="A235" s="615"/>
      <c r="B235" s="616"/>
      <c r="C235" s="616"/>
      <c r="D235" s="617"/>
      <c r="E235" s="616"/>
      <c r="F235" s="616"/>
      <c r="G235" s="616"/>
      <c r="H235" s="615"/>
      <c r="I235" s="616"/>
      <c r="J235" s="616"/>
      <c r="K235" s="617"/>
      <c r="L235" s="616">
        <f>SUM(L199:N234)</f>
        <v>80</v>
      </c>
      <c r="M235" s="616"/>
      <c r="N235" s="616"/>
      <c r="O235" s="615"/>
      <c r="P235" s="616"/>
      <c r="Q235" s="617"/>
      <c r="R235" s="616"/>
      <c r="S235" s="616"/>
      <c r="T235" s="616"/>
      <c r="U235" s="616"/>
      <c r="V235" s="616"/>
      <c r="W235" s="615"/>
      <c r="X235" s="616"/>
      <c r="Y235" s="616"/>
      <c r="Z235" s="617"/>
      <c r="AA235" s="616"/>
      <c r="AB235" s="616"/>
      <c r="AC235" s="616"/>
      <c r="AD235" s="616"/>
      <c r="AE235" s="615"/>
      <c r="AF235" s="616"/>
      <c r="AG235" s="616"/>
      <c r="AH235" s="617"/>
      <c r="AI235" s="618" t="s">
        <v>132</v>
      </c>
      <c r="AJ235" s="618"/>
      <c r="AK235" s="618"/>
      <c r="AL235" s="618"/>
      <c r="AM235" s="618"/>
      <c r="AN235" s="618"/>
      <c r="AO235" s="618"/>
      <c r="AP235" s="618"/>
      <c r="AQ235" s="618"/>
      <c r="AR235" s="618"/>
      <c r="AS235" s="618"/>
      <c r="AT235" s="618"/>
      <c r="AU235" s="618"/>
      <c r="AV235" s="618"/>
      <c r="AW235" s="618"/>
      <c r="AX235" s="618"/>
      <c r="AY235" s="619"/>
    </row>
    <row r="236" spans="1:51">
      <c r="A236" s="337"/>
      <c r="B236" s="337"/>
      <c r="C236" s="337"/>
      <c r="D236" s="337"/>
      <c r="E236" s="337"/>
      <c r="F236" s="337"/>
      <c r="G236" s="337"/>
      <c r="H236" s="337"/>
      <c r="I236" s="337"/>
      <c r="J236" s="337"/>
      <c r="K236" s="337"/>
      <c r="L236" s="337"/>
      <c r="M236" s="337"/>
      <c r="N236" s="337"/>
      <c r="O236" s="337"/>
      <c r="P236" s="337"/>
      <c r="Q236" s="337"/>
      <c r="R236" s="337"/>
      <c r="S236" s="337"/>
      <c r="T236" s="337"/>
      <c r="U236" s="337"/>
      <c r="V236" s="337"/>
      <c r="W236" s="337"/>
      <c r="X236" s="337"/>
      <c r="Y236" s="337"/>
      <c r="Z236" s="337"/>
      <c r="AA236" s="337"/>
      <c r="AB236" s="337"/>
      <c r="AC236" s="337"/>
      <c r="AD236" s="337"/>
      <c r="AE236" s="337"/>
      <c r="AF236" s="337"/>
      <c r="AG236" s="337"/>
      <c r="AH236" s="337"/>
      <c r="AI236" s="337"/>
      <c r="AJ236" s="337"/>
      <c r="AK236" s="337"/>
      <c r="AL236" s="337"/>
      <c r="AM236" s="337"/>
      <c r="AN236" s="337"/>
      <c r="AO236" s="337"/>
      <c r="AP236" s="337"/>
      <c r="AQ236" s="337"/>
      <c r="AR236" s="337"/>
      <c r="AS236" s="337"/>
      <c r="AT236" s="337"/>
      <c r="AU236" s="337"/>
      <c r="AV236" s="337"/>
      <c r="AW236" s="337"/>
      <c r="AX236" s="337"/>
      <c r="AY236" s="337"/>
    </row>
    <row r="237" spans="1:51">
      <c r="A237" s="337"/>
      <c r="B237" s="337"/>
      <c r="C237" s="337"/>
      <c r="D237" s="337"/>
      <c r="E237" s="337"/>
      <c r="F237" s="337"/>
      <c r="G237" s="337"/>
      <c r="H237" s="337"/>
      <c r="I237" s="337"/>
      <c r="J237" s="337"/>
      <c r="K237" s="337"/>
      <c r="L237" s="337"/>
      <c r="M237" s="337"/>
      <c r="N237" s="337"/>
      <c r="O237" s="337"/>
      <c r="P237" s="337"/>
      <c r="Q237" s="337"/>
      <c r="R237" s="337"/>
      <c r="S237" s="337"/>
      <c r="T237" s="337"/>
      <c r="U237" s="337"/>
      <c r="V237" s="337"/>
      <c r="W237" s="337"/>
      <c r="X237" s="337"/>
      <c r="Y237" s="337"/>
      <c r="Z237" s="337"/>
      <c r="AA237" s="337"/>
      <c r="AB237" s="337"/>
      <c r="AC237" s="337"/>
      <c r="AD237" s="337"/>
      <c r="AE237" s="337"/>
      <c r="AF237" s="337"/>
      <c r="AG237" s="337"/>
      <c r="AH237" s="337"/>
      <c r="AI237" s="337"/>
      <c r="AJ237" s="337"/>
      <c r="AK237" s="337"/>
      <c r="AL237" s="337"/>
      <c r="AM237" s="337"/>
      <c r="AN237" s="337"/>
      <c r="AO237" s="337"/>
      <c r="AP237" s="337"/>
      <c r="AQ237" s="337"/>
      <c r="AR237" s="337"/>
      <c r="AS237" s="337"/>
      <c r="AT237" s="337"/>
      <c r="AU237" s="337"/>
      <c r="AV237" s="337"/>
      <c r="AW237" s="337"/>
      <c r="AX237" s="337"/>
      <c r="AY237" s="337"/>
    </row>
    <row r="238" spans="1:51" ht="44.45" customHeight="1">
      <c r="A238" s="531" t="str">
        <f>'Planilha Orçamentária'!A32</f>
        <v>3.2</v>
      </c>
      <c r="B238" s="532"/>
      <c r="C238" s="520"/>
      <c r="D238" s="520"/>
      <c r="E238" s="533" t="str">
        <f>'Planilha Orçamentária'!D32</f>
        <v>Placa de regulamentação R-19 - circular, (velocodade máxima permitiada), padrão dnit, em chapa deaço nº 18, tratada, revestida com película totalmente refletiva, incluso barrote para fixação - fornecimento e instalação</v>
      </c>
      <c r="F238" s="533"/>
      <c r="G238" s="533"/>
      <c r="H238" s="533"/>
      <c r="I238" s="533"/>
      <c r="J238" s="533"/>
      <c r="K238" s="533"/>
      <c r="L238" s="533"/>
      <c r="M238" s="533"/>
      <c r="N238" s="533"/>
      <c r="O238" s="533"/>
      <c r="P238" s="533"/>
      <c r="Q238" s="533"/>
      <c r="R238" s="533"/>
      <c r="S238" s="533"/>
      <c r="T238" s="533"/>
      <c r="U238" s="533"/>
      <c r="V238" s="533"/>
      <c r="W238" s="533"/>
      <c r="X238" s="533"/>
      <c r="Y238" s="533"/>
      <c r="Z238" s="533"/>
      <c r="AA238" s="533"/>
      <c r="AB238" s="533"/>
      <c r="AC238" s="533"/>
      <c r="AD238" s="533"/>
      <c r="AE238" s="533"/>
      <c r="AF238" s="533"/>
      <c r="AG238" s="533"/>
      <c r="AH238" s="533"/>
      <c r="AI238" s="533"/>
      <c r="AJ238" s="533"/>
      <c r="AK238" s="533"/>
      <c r="AL238" s="533"/>
      <c r="AM238" s="533"/>
      <c r="AN238" s="533"/>
      <c r="AO238" s="533"/>
      <c r="AP238" s="533"/>
      <c r="AQ238" s="533"/>
      <c r="AR238" s="533"/>
      <c r="AS238" s="533"/>
      <c r="AT238" s="533"/>
      <c r="AU238" s="533"/>
      <c r="AV238" s="533"/>
      <c r="AW238" s="533"/>
      <c r="AX238" s="533"/>
      <c r="AY238" s="534"/>
    </row>
    <row r="239" spans="1:51">
      <c r="A239" s="630" t="s">
        <v>2</v>
      </c>
      <c r="B239" s="630"/>
      <c r="C239" s="630"/>
      <c r="D239" s="630"/>
      <c r="E239" s="630" t="s">
        <v>1</v>
      </c>
      <c r="F239" s="630"/>
      <c r="G239" s="630"/>
      <c r="H239" s="630" t="s">
        <v>124</v>
      </c>
      <c r="I239" s="630"/>
      <c r="J239" s="630"/>
      <c r="K239" s="630"/>
      <c r="L239" s="631" t="s">
        <v>125</v>
      </c>
      <c r="M239" s="632"/>
      <c r="N239" s="633"/>
      <c r="O239" s="630" t="s">
        <v>126</v>
      </c>
      <c r="P239" s="630"/>
      <c r="Q239" s="630"/>
      <c r="R239" s="631" t="s">
        <v>127</v>
      </c>
      <c r="S239" s="632"/>
      <c r="T239" s="632"/>
      <c r="U239" s="632"/>
      <c r="V239" s="633"/>
      <c r="W239" s="630" t="s">
        <v>128</v>
      </c>
      <c r="X239" s="630"/>
      <c r="Y239" s="630"/>
      <c r="Z239" s="630"/>
      <c r="AA239" s="630" t="s">
        <v>129</v>
      </c>
      <c r="AB239" s="630"/>
      <c r="AC239" s="630"/>
      <c r="AD239" s="630"/>
      <c r="AE239" s="630" t="s">
        <v>130</v>
      </c>
      <c r="AF239" s="630"/>
      <c r="AG239" s="630"/>
      <c r="AH239" s="630"/>
      <c r="AI239" s="631" t="s">
        <v>131</v>
      </c>
      <c r="AJ239" s="632"/>
      <c r="AK239" s="632"/>
      <c r="AL239" s="632"/>
      <c r="AM239" s="632"/>
      <c r="AN239" s="632"/>
      <c r="AO239" s="632"/>
      <c r="AP239" s="632"/>
      <c r="AQ239" s="632"/>
      <c r="AR239" s="632"/>
      <c r="AS239" s="632"/>
      <c r="AT239" s="632"/>
      <c r="AU239" s="632"/>
      <c r="AV239" s="632"/>
      <c r="AW239" s="632"/>
      <c r="AX239" s="632"/>
      <c r="AY239" s="633"/>
    </row>
    <row r="240" spans="1:51">
      <c r="A240" s="155" t="str">
        <f>$A$28</f>
        <v>BAIRRO SANTA ESMERALDA</v>
      </c>
      <c r="B240" s="153"/>
      <c r="C240" s="153"/>
      <c r="D240" s="153"/>
      <c r="E240" s="153"/>
      <c r="F240" s="153"/>
      <c r="G240" s="153"/>
      <c r="H240" s="153"/>
      <c r="I240" s="153"/>
      <c r="J240" s="153"/>
      <c r="K240" s="153"/>
      <c r="L240" s="153"/>
      <c r="M240" s="153"/>
      <c r="N240" s="153"/>
      <c r="O240" s="153"/>
      <c r="P240" s="153"/>
      <c r="Q240" s="153"/>
      <c r="R240" s="153"/>
      <c r="S240" s="153"/>
      <c r="T240" s="153"/>
      <c r="U240" s="15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4"/>
    </row>
    <row r="241" spans="1:51">
      <c r="A241" s="622"/>
      <c r="B241" s="623"/>
      <c r="C241" s="623"/>
      <c r="D241" s="551"/>
      <c r="E241" s="624"/>
      <c r="F241" s="624"/>
      <c r="G241" s="624"/>
      <c r="H241" s="550"/>
      <c r="I241" s="623"/>
      <c r="J241" s="623"/>
      <c r="K241" s="551"/>
      <c r="L241" s="623">
        <v>6</v>
      </c>
      <c r="M241" s="623"/>
      <c r="N241" s="623"/>
      <c r="O241" s="550"/>
      <c r="P241" s="623"/>
      <c r="Q241" s="551"/>
      <c r="R241" s="623"/>
      <c r="S241" s="623"/>
      <c r="T241" s="623"/>
      <c r="U241" s="623"/>
      <c r="V241" s="623"/>
      <c r="W241" s="625"/>
      <c r="X241" s="626"/>
      <c r="Y241" s="626"/>
      <c r="Z241" s="627"/>
      <c r="AA241" s="626"/>
      <c r="AB241" s="626"/>
      <c r="AC241" s="626"/>
      <c r="AD241" s="626"/>
      <c r="AE241" s="625"/>
      <c r="AF241" s="626"/>
      <c r="AG241" s="626"/>
      <c r="AH241" s="627"/>
      <c r="AI241" s="620" t="s">
        <v>198</v>
      </c>
      <c r="AJ241" s="620"/>
      <c r="AK241" s="620"/>
      <c r="AL241" s="620"/>
      <c r="AM241" s="620"/>
      <c r="AN241" s="620"/>
      <c r="AO241" s="620"/>
      <c r="AP241" s="620"/>
      <c r="AQ241" s="620"/>
      <c r="AR241" s="620"/>
      <c r="AS241" s="620"/>
      <c r="AT241" s="620"/>
      <c r="AU241" s="620"/>
      <c r="AV241" s="620"/>
      <c r="AW241" s="620"/>
      <c r="AX241" s="620"/>
      <c r="AY241" s="621"/>
    </row>
    <row r="242" spans="1:51">
      <c r="A242" s="622"/>
      <c r="B242" s="623"/>
      <c r="C242" s="623"/>
      <c r="D242" s="551"/>
      <c r="E242" s="624"/>
      <c r="F242" s="624"/>
      <c r="G242" s="624"/>
      <c r="H242" s="550"/>
      <c r="I242" s="623"/>
      <c r="J242" s="623"/>
      <c r="K242" s="551"/>
      <c r="L242" s="623">
        <v>2</v>
      </c>
      <c r="M242" s="623"/>
      <c r="N242" s="623"/>
      <c r="O242" s="550"/>
      <c r="P242" s="623"/>
      <c r="Q242" s="551"/>
      <c r="R242" s="623"/>
      <c r="S242" s="623"/>
      <c r="T242" s="623"/>
      <c r="U242" s="623"/>
      <c r="V242" s="623"/>
      <c r="W242" s="625"/>
      <c r="X242" s="626"/>
      <c r="Y242" s="626"/>
      <c r="Z242" s="627"/>
      <c r="AA242" s="626"/>
      <c r="AB242" s="626"/>
      <c r="AC242" s="626"/>
      <c r="AD242" s="626"/>
      <c r="AE242" s="625"/>
      <c r="AF242" s="626"/>
      <c r="AG242" s="626"/>
      <c r="AH242" s="627"/>
      <c r="AI242" s="620" t="str">
        <f>$AI$29</f>
        <v>CRISTO REDENTOR</v>
      </c>
      <c r="AJ242" s="620"/>
      <c r="AK242" s="620"/>
      <c r="AL242" s="620"/>
      <c r="AM242" s="620"/>
      <c r="AN242" s="620"/>
      <c r="AO242" s="620"/>
      <c r="AP242" s="620"/>
      <c r="AQ242" s="620"/>
      <c r="AR242" s="620"/>
      <c r="AS242" s="620"/>
      <c r="AT242" s="620"/>
      <c r="AU242" s="620"/>
      <c r="AV242" s="620"/>
      <c r="AW242" s="620"/>
      <c r="AX242" s="620"/>
      <c r="AY242" s="621"/>
    </row>
    <row r="243" spans="1:51">
      <c r="A243" s="622"/>
      <c r="B243" s="623"/>
      <c r="C243" s="623"/>
      <c r="D243" s="551"/>
      <c r="E243" s="624"/>
      <c r="F243" s="624"/>
      <c r="G243" s="624"/>
      <c r="H243" s="550"/>
      <c r="I243" s="623"/>
      <c r="J243" s="623"/>
      <c r="K243" s="551"/>
      <c r="L243" s="623">
        <v>8</v>
      </c>
      <c r="M243" s="623"/>
      <c r="N243" s="623"/>
      <c r="O243" s="550"/>
      <c r="P243" s="623"/>
      <c r="Q243" s="551"/>
      <c r="R243" s="623"/>
      <c r="S243" s="623"/>
      <c r="T243" s="623"/>
      <c r="U243" s="623"/>
      <c r="V243" s="623"/>
      <c r="W243" s="625"/>
      <c r="X243" s="626"/>
      <c r="Y243" s="626"/>
      <c r="Z243" s="627"/>
      <c r="AA243" s="626"/>
      <c r="AB243" s="626"/>
      <c r="AC243" s="626"/>
      <c r="AD243" s="626"/>
      <c r="AE243" s="625"/>
      <c r="AF243" s="626"/>
      <c r="AG243" s="626"/>
      <c r="AH243" s="627"/>
      <c r="AI243" s="620" t="str">
        <f>$AI$30</f>
        <v>DA LIBERDADE</v>
      </c>
      <c r="AJ243" s="620"/>
      <c r="AK243" s="620"/>
      <c r="AL243" s="620"/>
      <c r="AM243" s="620"/>
      <c r="AN243" s="620"/>
      <c r="AO243" s="620"/>
      <c r="AP243" s="620"/>
      <c r="AQ243" s="620"/>
      <c r="AR243" s="620"/>
      <c r="AS243" s="620"/>
      <c r="AT243" s="620"/>
      <c r="AU243" s="620"/>
      <c r="AV243" s="620"/>
      <c r="AW243" s="620"/>
      <c r="AX243" s="620"/>
      <c r="AY243" s="621"/>
    </row>
    <row r="244" spans="1:51">
      <c r="A244" s="622"/>
      <c r="B244" s="623"/>
      <c r="C244" s="623"/>
      <c r="D244" s="551"/>
      <c r="E244" s="624"/>
      <c r="F244" s="624"/>
      <c r="G244" s="624"/>
      <c r="H244" s="550"/>
      <c r="I244" s="623"/>
      <c r="J244" s="623"/>
      <c r="K244" s="551"/>
      <c r="L244" s="623">
        <v>2</v>
      </c>
      <c r="M244" s="623"/>
      <c r="N244" s="623"/>
      <c r="O244" s="550"/>
      <c r="P244" s="623"/>
      <c r="Q244" s="551"/>
      <c r="R244" s="623"/>
      <c r="S244" s="623"/>
      <c r="T244" s="623"/>
      <c r="U244" s="623"/>
      <c r="V244" s="623"/>
      <c r="W244" s="625"/>
      <c r="X244" s="626"/>
      <c r="Y244" s="626"/>
      <c r="Z244" s="627"/>
      <c r="AA244" s="626"/>
      <c r="AB244" s="626"/>
      <c r="AC244" s="626"/>
      <c r="AD244" s="626"/>
      <c r="AE244" s="625"/>
      <c r="AF244" s="626"/>
      <c r="AG244" s="626"/>
      <c r="AH244" s="627"/>
      <c r="AI244" s="620" t="str">
        <f>$AI$31</f>
        <v>DR. JOSÉ AMAURÍ CANUTO</v>
      </c>
      <c r="AJ244" s="620"/>
      <c r="AK244" s="620"/>
      <c r="AL244" s="620"/>
      <c r="AM244" s="620"/>
      <c r="AN244" s="620"/>
      <c r="AO244" s="620"/>
      <c r="AP244" s="620"/>
      <c r="AQ244" s="620"/>
      <c r="AR244" s="620"/>
      <c r="AS244" s="620"/>
      <c r="AT244" s="620"/>
      <c r="AU244" s="620"/>
      <c r="AV244" s="620"/>
      <c r="AW244" s="620"/>
      <c r="AX244" s="620"/>
      <c r="AY244" s="621"/>
    </row>
    <row r="245" spans="1:51">
      <c r="A245" s="622"/>
      <c r="B245" s="628"/>
      <c r="C245" s="628"/>
      <c r="D245" s="629"/>
      <c r="E245" s="624"/>
      <c r="F245" s="624"/>
      <c r="G245" s="624"/>
      <c r="H245" s="550"/>
      <c r="I245" s="623"/>
      <c r="J245" s="623"/>
      <c r="K245" s="551"/>
      <c r="L245" s="623">
        <v>2</v>
      </c>
      <c r="M245" s="623"/>
      <c r="N245" s="623"/>
      <c r="O245" s="550"/>
      <c r="P245" s="623"/>
      <c r="Q245" s="551"/>
      <c r="R245" s="623"/>
      <c r="S245" s="623"/>
      <c r="T245" s="623"/>
      <c r="U245" s="623"/>
      <c r="V245" s="623"/>
      <c r="W245" s="625"/>
      <c r="X245" s="626"/>
      <c r="Y245" s="626"/>
      <c r="Z245" s="627"/>
      <c r="AA245" s="626"/>
      <c r="AB245" s="626"/>
      <c r="AC245" s="626"/>
      <c r="AD245" s="626"/>
      <c r="AE245" s="625"/>
      <c r="AF245" s="626"/>
      <c r="AG245" s="626"/>
      <c r="AH245" s="627"/>
      <c r="AI245" s="620" t="str">
        <f>$AI$32</f>
        <v>LUIS DE ALBUQUERQUE LIMA</v>
      </c>
      <c r="AJ245" s="620"/>
      <c r="AK245" s="620"/>
      <c r="AL245" s="620"/>
      <c r="AM245" s="620"/>
      <c r="AN245" s="620"/>
      <c r="AO245" s="620"/>
      <c r="AP245" s="620"/>
      <c r="AQ245" s="620"/>
      <c r="AR245" s="620"/>
      <c r="AS245" s="620"/>
      <c r="AT245" s="620"/>
      <c r="AU245" s="620"/>
      <c r="AV245" s="620"/>
      <c r="AW245" s="620"/>
      <c r="AX245" s="620"/>
      <c r="AY245" s="621"/>
    </row>
    <row r="246" spans="1:51">
      <c r="A246" s="622"/>
      <c r="B246" s="623"/>
      <c r="C246" s="623"/>
      <c r="D246" s="551"/>
      <c r="E246" s="624"/>
      <c r="F246" s="624"/>
      <c r="G246" s="624"/>
      <c r="H246" s="550"/>
      <c r="I246" s="623"/>
      <c r="J246" s="623"/>
      <c r="K246" s="551"/>
      <c r="L246" s="623">
        <v>2</v>
      </c>
      <c r="M246" s="623"/>
      <c r="N246" s="623"/>
      <c r="O246" s="550"/>
      <c r="P246" s="623"/>
      <c r="Q246" s="551"/>
      <c r="R246" s="623"/>
      <c r="S246" s="623"/>
      <c r="T246" s="623"/>
      <c r="U246" s="623"/>
      <c r="V246" s="623"/>
      <c r="W246" s="625"/>
      <c r="X246" s="626"/>
      <c r="Y246" s="626"/>
      <c r="Z246" s="627"/>
      <c r="AA246" s="626"/>
      <c r="AB246" s="626"/>
      <c r="AC246" s="626"/>
      <c r="AD246" s="626"/>
      <c r="AE246" s="625"/>
      <c r="AF246" s="626"/>
      <c r="AG246" s="626"/>
      <c r="AH246" s="627"/>
      <c r="AI246" s="620" t="str">
        <f>$AI$33</f>
        <v>FLORO GOMES NOVAIS</v>
      </c>
      <c r="AJ246" s="620"/>
      <c r="AK246" s="620"/>
      <c r="AL246" s="620"/>
      <c r="AM246" s="620"/>
      <c r="AN246" s="620"/>
      <c r="AO246" s="620"/>
      <c r="AP246" s="620"/>
      <c r="AQ246" s="620"/>
      <c r="AR246" s="620"/>
      <c r="AS246" s="620"/>
      <c r="AT246" s="620"/>
      <c r="AU246" s="620"/>
      <c r="AV246" s="620"/>
      <c r="AW246" s="620"/>
      <c r="AX246" s="620"/>
      <c r="AY246" s="621"/>
    </row>
    <row r="247" spans="1:51">
      <c r="A247" s="622"/>
      <c r="B247" s="623"/>
      <c r="C247" s="623"/>
      <c r="D247" s="551"/>
      <c r="E247" s="624"/>
      <c r="F247" s="624"/>
      <c r="G247" s="624"/>
      <c r="H247" s="550"/>
      <c r="I247" s="623"/>
      <c r="J247" s="623"/>
      <c r="K247" s="551"/>
      <c r="L247" s="623">
        <v>6</v>
      </c>
      <c r="M247" s="623"/>
      <c r="N247" s="623"/>
      <c r="O247" s="550"/>
      <c r="P247" s="623"/>
      <c r="Q247" s="551"/>
      <c r="R247" s="623"/>
      <c r="S247" s="623"/>
      <c r="T247" s="623"/>
      <c r="U247" s="623"/>
      <c r="V247" s="623"/>
      <c r="W247" s="625"/>
      <c r="X247" s="626"/>
      <c r="Y247" s="626"/>
      <c r="Z247" s="627"/>
      <c r="AA247" s="626"/>
      <c r="AB247" s="626"/>
      <c r="AC247" s="626"/>
      <c r="AD247" s="626"/>
      <c r="AE247" s="625"/>
      <c r="AF247" s="626"/>
      <c r="AG247" s="626"/>
      <c r="AH247" s="627"/>
      <c r="AI247" s="620" t="str">
        <f>$AI$34</f>
        <v>IRMÃO JOSÉ AUGUSTO PEREIRA</v>
      </c>
      <c r="AJ247" s="620"/>
      <c r="AK247" s="620"/>
      <c r="AL247" s="620"/>
      <c r="AM247" s="620"/>
      <c r="AN247" s="620"/>
      <c r="AO247" s="620"/>
      <c r="AP247" s="620"/>
      <c r="AQ247" s="620"/>
      <c r="AR247" s="620"/>
      <c r="AS247" s="620"/>
      <c r="AT247" s="620"/>
      <c r="AU247" s="620"/>
      <c r="AV247" s="620"/>
      <c r="AW247" s="620"/>
      <c r="AX247" s="620"/>
      <c r="AY247" s="621"/>
    </row>
    <row r="248" spans="1:51">
      <c r="A248" s="622"/>
      <c r="B248" s="623"/>
      <c r="C248" s="623"/>
      <c r="D248" s="551"/>
      <c r="E248" s="624"/>
      <c r="F248" s="624"/>
      <c r="G248" s="624"/>
      <c r="H248" s="550"/>
      <c r="I248" s="623"/>
      <c r="J248" s="623"/>
      <c r="K248" s="551"/>
      <c r="L248" s="623">
        <v>4</v>
      </c>
      <c r="M248" s="623"/>
      <c r="N248" s="623"/>
      <c r="O248" s="550"/>
      <c r="P248" s="623"/>
      <c r="Q248" s="551"/>
      <c r="R248" s="623"/>
      <c r="S248" s="623"/>
      <c r="T248" s="623"/>
      <c r="U248" s="623"/>
      <c r="V248" s="623"/>
      <c r="W248" s="625"/>
      <c r="X248" s="626"/>
      <c r="Y248" s="626"/>
      <c r="Z248" s="627"/>
      <c r="AA248" s="626"/>
      <c r="AB248" s="626"/>
      <c r="AC248" s="626"/>
      <c r="AD248" s="626"/>
      <c r="AE248" s="625"/>
      <c r="AF248" s="626"/>
      <c r="AG248" s="626"/>
      <c r="AH248" s="627"/>
      <c r="AI248" s="620" t="str">
        <f>$AI$35</f>
        <v>ISMAEL MAXIMINIANO DA SILVA</v>
      </c>
      <c r="AJ248" s="620"/>
      <c r="AK248" s="620"/>
      <c r="AL248" s="620"/>
      <c r="AM248" s="620"/>
      <c r="AN248" s="620"/>
      <c r="AO248" s="620"/>
      <c r="AP248" s="620"/>
      <c r="AQ248" s="620"/>
      <c r="AR248" s="620"/>
      <c r="AS248" s="620"/>
      <c r="AT248" s="620"/>
      <c r="AU248" s="620"/>
      <c r="AV248" s="620"/>
      <c r="AW248" s="620"/>
      <c r="AX248" s="620"/>
      <c r="AY248" s="621"/>
    </row>
    <row r="249" spans="1:51">
      <c r="A249" s="622"/>
      <c r="B249" s="623"/>
      <c r="C249" s="623"/>
      <c r="D249" s="551"/>
      <c r="E249" s="624"/>
      <c r="F249" s="624"/>
      <c r="G249" s="624"/>
      <c r="H249" s="550"/>
      <c r="I249" s="623"/>
      <c r="J249" s="623"/>
      <c r="K249" s="551"/>
      <c r="L249" s="623">
        <v>8</v>
      </c>
      <c r="M249" s="623"/>
      <c r="N249" s="623"/>
      <c r="O249" s="550"/>
      <c r="P249" s="623"/>
      <c r="Q249" s="551"/>
      <c r="R249" s="623"/>
      <c r="S249" s="623"/>
      <c r="T249" s="623"/>
      <c r="U249" s="623"/>
      <c r="V249" s="623"/>
      <c r="W249" s="625"/>
      <c r="X249" s="626"/>
      <c r="Y249" s="626"/>
      <c r="Z249" s="627"/>
      <c r="AA249" s="626"/>
      <c r="AB249" s="626"/>
      <c r="AC249" s="626"/>
      <c r="AD249" s="626"/>
      <c r="AE249" s="625"/>
      <c r="AF249" s="626"/>
      <c r="AG249" s="626"/>
      <c r="AH249" s="627"/>
      <c r="AI249" s="620" t="str">
        <f>$AI$36</f>
        <v>JOSÉ CÍCERO DE QUEIROZ</v>
      </c>
      <c r="AJ249" s="620"/>
      <c r="AK249" s="620"/>
      <c r="AL249" s="620"/>
      <c r="AM249" s="620"/>
      <c r="AN249" s="620"/>
      <c r="AO249" s="620"/>
      <c r="AP249" s="620"/>
      <c r="AQ249" s="620"/>
      <c r="AR249" s="620"/>
      <c r="AS249" s="620"/>
      <c r="AT249" s="620"/>
      <c r="AU249" s="620"/>
      <c r="AV249" s="620"/>
      <c r="AW249" s="620"/>
      <c r="AX249" s="620"/>
      <c r="AY249" s="621"/>
    </row>
    <row r="250" spans="1:51">
      <c r="A250" s="622"/>
      <c r="B250" s="623"/>
      <c r="C250" s="623"/>
      <c r="D250" s="551"/>
      <c r="E250" s="624"/>
      <c r="F250" s="624"/>
      <c r="G250" s="624"/>
      <c r="H250" s="550"/>
      <c r="I250" s="623"/>
      <c r="J250" s="623"/>
      <c r="K250" s="551"/>
      <c r="L250" s="623">
        <v>4</v>
      </c>
      <c r="M250" s="623"/>
      <c r="N250" s="623"/>
      <c r="O250" s="550"/>
      <c r="P250" s="623"/>
      <c r="Q250" s="551"/>
      <c r="R250" s="623"/>
      <c r="S250" s="623"/>
      <c r="T250" s="623"/>
      <c r="U250" s="623"/>
      <c r="V250" s="623"/>
      <c r="W250" s="625"/>
      <c r="X250" s="626"/>
      <c r="Y250" s="626"/>
      <c r="Z250" s="627"/>
      <c r="AA250" s="626"/>
      <c r="AB250" s="626"/>
      <c r="AC250" s="626"/>
      <c r="AD250" s="626"/>
      <c r="AE250" s="625"/>
      <c r="AF250" s="626"/>
      <c r="AG250" s="626"/>
      <c r="AH250" s="627"/>
      <c r="AI250" s="620" t="str">
        <f>$AI$37</f>
        <v>JUSTINO S. DA SILVA</v>
      </c>
      <c r="AJ250" s="620"/>
      <c r="AK250" s="620"/>
      <c r="AL250" s="620"/>
      <c r="AM250" s="620"/>
      <c r="AN250" s="620"/>
      <c r="AO250" s="620"/>
      <c r="AP250" s="620"/>
      <c r="AQ250" s="620"/>
      <c r="AR250" s="620"/>
      <c r="AS250" s="620"/>
      <c r="AT250" s="620"/>
      <c r="AU250" s="620"/>
      <c r="AV250" s="620"/>
      <c r="AW250" s="620"/>
      <c r="AX250" s="620"/>
      <c r="AY250" s="621"/>
    </row>
    <row r="251" spans="1:51">
      <c r="A251" s="622"/>
      <c r="B251" s="623"/>
      <c r="C251" s="623"/>
      <c r="D251" s="551"/>
      <c r="E251" s="624"/>
      <c r="F251" s="624"/>
      <c r="G251" s="624"/>
      <c r="H251" s="550"/>
      <c r="I251" s="623"/>
      <c r="J251" s="623"/>
      <c r="K251" s="551"/>
      <c r="L251" s="623">
        <v>4</v>
      </c>
      <c r="M251" s="623"/>
      <c r="N251" s="623"/>
      <c r="O251" s="550"/>
      <c r="P251" s="623"/>
      <c r="Q251" s="551"/>
      <c r="R251" s="623"/>
      <c r="S251" s="623"/>
      <c r="T251" s="623"/>
      <c r="U251" s="623"/>
      <c r="V251" s="623"/>
      <c r="W251" s="625"/>
      <c r="X251" s="626"/>
      <c r="Y251" s="626"/>
      <c r="Z251" s="627"/>
      <c r="AA251" s="626"/>
      <c r="AB251" s="626"/>
      <c r="AC251" s="626"/>
      <c r="AD251" s="626"/>
      <c r="AE251" s="625"/>
      <c r="AF251" s="626"/>
      <c r="AG251" s="626"/>
      <c r="AH251" s="627"/>
      <c r="AI251" s="620" t="str">
        <f>$AI$38</f>
        <v>LAURO FERREIRA DE MACEDO</v>
      </c>
      <c r="AJ251" s="620"/>
      <c r="AK251" s="620"/>
      <c r="AL251" s="620"/>
      <c r="AM251" s="620"/>
      <c r="AN251" s="620"/>
      <c r="AO251" s="620"/>
      <c r="AP251" s="620"/>
      <c r="AQ251" s="620"/>
      <c r="AR251" s="620"/>
      <c r="AS251" s="620"/>
      <c r="AT251" s="620"/>
      <c r="AU251" s="620"/>
      <c r="AV251" s="620"/>
      <c r="AW251" s="620"/>
      <c r="AX251" s="620"/>
      <c r="AY251" s="621"/>
    </row>
    <row r="252" spans="1:51">
      <c r="A252" s="622"/>
      <c r="B252" s="623"/>
      <c r="C252" s="623"/>
      <c r="D252" s="551"/>
      <c r="E252" s="624"/>
      <c r="F252" s="624"/>
      <c r="G252" s="624"/>
      <c r="H252" s="550"/>
      <c r="I252" s="623"/>
      <c r="J252" s="623"/>
      <c r="K252" s="551"/>
      <c r="L252" s="623">
        <v>2</v>
      </c>
      <c r="M252" s="623"/>
      <c r="N252" s="623"/>
      <c r="O252" s="550"/>
      <c r="P252" s="623"/>
      <c r="Q252" s="551"/>
      <c r="R252" s="623"/>
      <c r="S252" s="623"/>
      <c r="T252" s="623"/>
      <c r="U252" s="623"/>
      <c r="V252" s="623"/>
      <c r="W252" s="625"/>
      <c r="X252" s="626"/>
      <c r="Y252" s="626"/>
      <c r="Z252" s="627"/>
      <c r="AA252" s="626"/>
      <c r="AB252" s="626"/>
      <c r="AC252" s="626"/>
      <c r="AD252" s="626"/>
      <c r="AE252" s="625"/>
      <c r="AF252" s="626"/>
      <c r="AG252" s="626"/>
      <c r="AH252" s="627"/>
      <c r="AI252" s="620" t="str">
        <f>$AI$39</f>
        <v>MARECHAL RONDOM</v>
      </c>
      <c r="AJ252" s="620"/>
      <c r="AK252" s="620"/>
      <c r="AL252" s="620"/>
      <c r="AM252" s="620"/>
      <c r="AN252" s="620"/>
      <c r="AO252" s="620"/>
      <c r="AP252" s="620"/>
      <c r="AQ252" s="620"/>
      <c r="AR252" s="620"/>
      <c r="AS252" s="620"/>
      <c r="AT252" s="620"/>
      <c r="AU252" s="620"/>
      <c r="AV252" s="620"/>
      <c r="AW252" s="620"/>
      <c r="AX252" s="620"/>
      <c r="AY252" s="621"/>
    </row>
    <row r="253" spans="1:51">
      <c r="A253" s="622"/>
      <c r="B253" s="623"/>
      <c r="C253" s="623"/>
      <c r="D253" s="551"/>
      <c r="E253" s="624"/>
      <c r="F253" s="624"/>
      <c r="G253" s="624"/>
      <c r="H253" s="550"/>
      <c r="I253" s="623"/>
      <c r="J253" s="623"/>
      <c r="K253" s="551"/>
      <c r="L253" s="623">
        <v>0</v>
      </c>
      <c r="M253" s="623"/>
      <c r="N253" s="623"/>
      <c r="O253" s="550"/>
      <c r="P253" s="623"/>
      <c r="Q253" s="551"/>
      <c r="R253" s="623"/>
      <c r="S253" s="623"/>
      <c r="T253" s="623"/>
      <c r="U253" s="623"/>
      <c r="V253" s="623"/>
      <c r="W253" s="625"/>
      <c r="X253" s="626"/>
      <c r="Y253" s="626"/>
      <c r="Z253" s="627"/>
      <c r="AA253" s="626"/>
      <c r="AB253" s="626"/>
      <c r="AC253" s="626"/>
      <c r="AD253" s="626"/>
      <c r="AE253" s="625"/>
      <c r="AF253" s="626"/>
      <c r="AG253" s="626"/>
      <c r="AH253" s="627"/>
      <c r="AI253" s="620" t="str">
        <f>$AI$40</f>
        <v>MARIA DE BRITO MELO</v>
      </c>
      <c r="AJ253" s="620"/>
      <c r="AK253" s="620"/>
      <c r="AL253" s="620"/>
      <c r="AM253" s="620"/>
      <c r="AN253" s="620"/>
      <c r="AO253" s="620"/>
      <c r="AP253" s="620"/>
      <c r="AQ253" s="620"/>
      <c r="AR253" s="620"/>
      <c r="AS253" s="620"/>
      <c r="AT253" s="620"/>
      <c r="AU253" s="620"/>
      <c r="AV253" s="620"/>
      <c r="AW253" s="620"/>
      <c r="AX253" s="620"/>
      <c r="AY253" s="621"/>
    </row>
    <row r="254" spans="1:51">
      <c r="A254" s="622"/>
      <c r="B254" s="623"/>
      <c r="C254" s="623"/>
      <c r="D254" s="551"/>
      <c r="E254" s="624"/>
      <c r="F254" s="624"/>
      <c r="G254" s="624"/>
      <c r="H254" s="550"/>
      <c r="I254" s="623"/>
      <c r="J254" s="623"/>
      <c r="K254" s="551"/>
      <c r="L254" s="623">
        <v>2</v>
      </c>
      <c r="M254" s="623"/>
      <c r="N254" s="623"/>
      <c r="O254" s="550"/>
      <c r="P254" s="623"/>
      <c r="Q254" s="551"/>
      <c r="R254" s="623"/>
      <c r="S254" s="623"/>
      <c r="T254" s="623"/>
      <c r="U254" s="623"/>
      <c r="V254" s="623"/>
      <c r="W254" s="625"/>
      <c r="X254" s="626"/>
      <c r="Y254" s="626"/>
      <c r="Z254" s="627"/>
      <c r="AA254" s="626"/>
      <c r="AB254" s="626"/>
      <c r="AC254" s="626"/>
      <c r="AD254" s="626"/>
      <c r="AE254" s="625"/>
      <c r="AF254" s="626"/>
      <c r="AG254" s="626"/>
      <c r="AH254" s="627"/>
      <c r="AI254" s="620" t="str">
        <f>$AI$41</f>
        <v>MARIA GOMES EVANGELISTA</v>
      </c>
      <c r="AJ254" s="620"/>
      <c r="AK254" s="620"/>
      <c r="AL254" s="620"/>
      <c r="AM254" s="620"/>
      <c r="AN254" s="620"/>
      <c r="AO254" s="620"/>
      <c r="AP254" s="620"/>
      <c r="AQ254" s="620"/>
      <c r="AR254" s="620"/>
      <c r="AS254" s="620"/>
      <c r="AT254" s="620"/>
      <c r="AU254" s="620"/>
      <c r="AV254" s="620"/>
      <c r="AW254" s="620"/>
      <c r="AX254" s="620"/>
      <c r="AY254" s="621"/>
    </row>
    <row r="255" spans="1:51">
      <c r="A255" s="622"/>
      <c r="B255" s="623"/>
      <c r="C255" s="623"/>
      <c r="D255" s="551"/>
      <c r="E255" s="624"/>
      <c r="F255" s="624"/>
      <c r="G255" s="624"/>
      <c r="H255" s="550"/>
      <c r="I255" s="623"/>
      <c r="J255" s="623"/>
      <c r="K255" s="551"/>
      <c r="L255" s="623">
        <v>4</v>
      </c>
      <c r="M255" s="623"/>
      <c r="N255" s="623"/>
      <c r="O255" s="550"/>
      <c r="P255" s="623"/>
      <c r="Q255" s="551"/>
      <c r="R255" s="623"/>
      <c r="S255" s="623"/>
      <c r="T255" s="623"/>
      <c r="U255" s="623"/>
      <c r="V255" s="623"/>
      <c r="W255" s="625"/>
      <c r="X255" s="626"/>
      <c r="Y255" s="626"/>
      <c r="Z255" s="627"/>
      <c r="AA255" s="626"/>
      <c r="AB255" s="626"/>
      <c r="AC255" s="626"/>
      <c r="AD255" s="626"/>
      <c r="AE255" s="625"/>
      <c r="AF255" s="626"/>
      <c r="AG255" s="626"/>
      <c r="AH255" s="627"/>
      <c r="AI255" s="620" t="str">
        <f>$AI$42</f>
        <v>PREFEITO HIGINO VITAL</v>
      </c>
      <c r="AJ255" s="620"/>
      <c r="AK255" s="620"/>
      <c r="AL255" s="620"/>
      <c r="AM255" s="620"/>
      <c r="AN255" s="620"/>
      <c r="AO255" s="620"/>
      <c r="AP255" s="620"/>
      <c r="AQ255" s="620"/>
      <c r="AR255" s="620"/>
      <c r="AS255" s="620"/>
      <c r="AT255" s="620"/>
      <c r="AU255" s="620"/>
      <c r="AV255" s="620"/>
      <c r="AW255" s="620"/>
      <c r="AX255" s="620"/>
      <c r="AY255" s="621"/>
    </row>
    <row r="256" spans="1:51">
      <c r="A256" s="622"/>
      <c r="B256" s="623"/>
      <c r="C256" s="623"/>
      <c r="D256" s="551"/>
      <c r="E256" s="624"/>
      <c r="F256" s="624"/>
      <c r="G256" s="624"/>
      <c r="H256" s="550"/>
      <c r="I256" s="623"/>
      <c r="J256" s="623"/>
      <c r="K256" s="551"/>
      <c r="L256" s="623">
        <v>4</v>
      </c>
      <c r="M256" s="623"/>
      <c r="N256" s="623"/>
      <c r="O256" s="550"/>
      <c r="P256" s="623"/>
      <c r="Q256" s="551"/>
      <c r="R256" s="623"/>
      <c r="S256" s="623"/>
      <c r="T256" s="623"/>
      <c r="U256" s="623"/>
      <c r="V256" s="623"/>
      <c r="W256" s="625"/>
      <c r="X256" s="626"/>
      <c r="Y256" s="626"/>
      <c r="Z256" s="627"/>
      <c r="AA256" s="626"/>
      <c r="AB256" s="626"/>
      <c r="AC256" s="626"/>
      <c r="AD256" s="626"/>
      <c r="AE256" s="625"/>
      <c r="AF256" s="626"/>
      <c r="AG256" s="626"/>
      <c r="AH256" s="627"/>
      <c r="AI256" s="620" t="str">
        <f>$AI$43</f>
        <v>JOSÉ TIMÓTEO DE AMORIM - PROJETO 33</v>
      </c>
      <c r="AJ256" s="620"/>
      <c r="AK256" s="620"/>
      <c r="AL256" s="620"/>
      <c r="AM256" s="620"/>
      <c r="AN256" s="620"/>
      <c r="AO256" s="620"/>
      <c r="AP256" s="620"/>
      <c r="AQ256" s="620"/>
      <c r="AR256" s="620"/>
      <c r="AS256" s="620"/>
      <c r="AT256" s="620"/>
      <c r="AU256" s="620"/>
      <c r="AV256" s="620"/>
      <c r="AW256" s="620"/>
      <c r="AX256" s="620"/>
      <c r="AY256" s="621"/>
    </row>
    <row r="257" spans="1:51">
      <c r="A257" s="622"/>
      <c r="B257" s="623"/>
      <c r="C257" s="623"/>
      <c r="D257" s="551"/>
      <c r="E257" s="624"/>
      <c r="F257" s="624"/>
      <c r="G257" s="624"/>
      <c r="H257" s="550"/>
      <c r="I257" s="623"/>
      <c r="J257" s="623"/>
      <c r="K257" s="551"/>
      <c r="L257" s="623">
        <v>2</v>
      </c>
      <c r="M257" s="623"/>
      <c r="N257" s="623"/>
      <c r="O257" s="550"/>
      <c r="P257" s="623"/>
      <c r="Q257" s="551"/>
      <c r="R257" s="623"/>
      <c r="S257" s="623"/>
      <c r="T257" s="623"/>
      <c r="U257" s="623"/>
      <c r="V257" s="623"/>
      <c r="W257" s="625"/>
      <c r="X257" s="626"/>
      <c r="Y257" s="626"/>
      <c r="Z257" s="627"/>
      <c r="AA257" s="626"/>
      <c r="AB257" s="626"/>
      <c r="AC257" s="626"/>
      <c r="AD257" s="626"/>
      <c r="AE257" s="625"/>
      <c r="AF257" s="626"/>
      <c r="AG257" s="626"/>
      <c r="AH257" s="627"/>
      <c r="AI257" s="620" t="str">
        <f>$AI$44</f>
        <v>ROTEIRO</v>
      </c>
      <c r="AJ257" s="620"/>
      <c r="AK257" s="620"/>
      <c r="AL257" s="620"/>
      <c r="AM257" s="620"/>
      <c r="AN257" s="620"/>
      <c r="AO257" s="620"/>
      <c r="AP257" s="620"/>
      <c r="AQ257" s="620"/>
      <c r="AR257" s="620"/>
      <c r="AS257" s="620"/>
      <c r="AT257" s="620"/>
      <c r="AU257" s="620"/>
      <c r="AV257" s="620"/>
      <c r="AW257" s="620"/>
      <c r="AX257" s="620"/>
      <c r="AY257" s="621"/>
    </row>
    <row r="258" spans="1:51">
      <c r="A258" s="622"/>
      <c r="B258" s="623"/>
      <c r="C258" s="623"/>
      <c r="D258" s="551"/>
      <c r="E258" s="624"/>
      <c r="F258" s="624"/>
      <c r="G258" s="624"/>
      <c r="H258" s="550"/>
      <c r="I258" s="623"/>
      <c r="J258" s="623"/>
      <c r="K258" s="551"/>
      <c r="L258" s="623">
        <v>4</v>
      </c>
      <c r="M258" s="623"/>
      <c r="N258" s="623"/>
      <c r="O258" s="550"/>
      <c r="P258" s="623"/>
      <c r="Q258" s="551"/>
      <c r="R258" s="623"/>
      <c r="S258" s="623"/>
      <c r="T258" s="623"/>
      <c r="U258" s="623"/>
      <c r="V258" s="623"/>
      <c r="W258" s="625"/>
      <c r="X258" s="626"/>
      <c r="Y258" s="626"/>
      <c r="Z258" s="627"/>
      <c r="AA258" s="626"/>
      <c r="AB258" s="626"/>
      <c r="AC258" s="626"/>
      <c r="AD258" s="626"/>
      <c r="AE258" s="625"/>
      <c r="AF258" s="626"/>
      <c r="AG258" s="626"/>
      <c r="AH258" s="627"/>
      <c r="AI258" s="620" t="str">
        <f>$AI$45</f>
        <v>SÃO JORGE</v>
      </c>
      <c r="AJ258" s="620"/>
      <c r="AK258" s="620"/>
      <c r="AL258" s="620"/>
      <c r="AM258" s="620"/>
      <c r="AN258" s="620"/>
      <c r="AO258" s="620"/>
      <c r="AP258" s="620"/>
      <c r="AQ258" s="620"/>
      <c r="AR258" s="620"/>
      <c r="AS258" s="620"/>
      <c r="AT258" s="620"/>
      <c r="AU258" s="620"/>
      <c r="AV258" s="620"/>
      <c r="AW258" s="620"/>
      <c r="AX258" s="620"/>
      <c r="AY258" s="621"/>
    </row>
    <row r="259" spans="1:51">
      <c r="A259" s="622"/>
      <c r="B259" s="623"/>
      <c r="C259" s="623"/>
      <c r="D259" s="551"/>
      <c r="E259" s="624"/>
      <c r="F259" s="624"/>
      <c r="G259" s="624"/>
      <c r="H259" s="550"/>
      <c r="I259" s="623"/>
      <c r="J259" s="623"/>
      <c r="K259" s="551"/>
      <c r="L259" s="623">
        <v>2</v>
      </c>
      <c r="M259" s="623"/>
      <c r="N259" s="623"/>
      <c r="O259" s="550"/>
      <c r="P259" s="623"/>
      <c r="Q259" s="551"/>
      <c r="R259" s="623"/>
      <c r="S259" s="623"/>
      <c r="T259" s="623"/>
      <c r="U259" s="623"/>
      <c r="V259" s="623"/>
      <c r="W259" s="625"/>
      <c r="X259" s="626"/>
      <c r="Y259" s="626"/>
      <c r="Z259" s="627"/>
      <c r="AA259" s="626"/>
      <c r="AB259" s="626"/>
      <c r="AC259" s="626"/>
      <c r="AD259" s="626"/>
      <c r="AE259" s="625"/>
      <c r="AF259" s="626"/>
      <c r="AG259" s="626"/>
      <c r="AH259" s="627"/>
      <c r="AI259" s="620" t="str">
        <f>$AI$46</f>
        <v>SEBASTIÃO RIBEIRO BARBOSA (trecho 01)</v>
      </c>
      <c r="AJ259" s="620"/>
      <c r="AK259" s="620"/>
      <c r="AL259" s="620"/>
      <c r="AM259" s="620"/>
      <c r="AN259" s="620"/>
      <c r="AO259" s="620"/>
      <c r="AP259" s="620"/>
      <c r="AQ259" s="620"/>
      <c r="AR259" s="620"/>
      <c r="AS259" s="620"/>
      <c r="AT259" s="620"/>
      <c r="AU259" s="620"/>
      <c r="AV259" s="620"/>
      <c r="AW259" s="620"/>
      <c r="AX259" s="620"/>
      <c r="AY259" s="621"/>
    </row>
    <row r="260" spans="1:51">
      <c r="A260" s="622"/>
      <c r="B260" s="623"/>
      <c r="C260" s="623"/>
      <c r="D260" s="551"/>
      <c r="E260" s="624"/>
      <c r="F260" s="624"/>
      <c r="G260" s="624"/>
      <c r="H260" s="550"/>
      <c r="I260" s="623"/>
      <c r="J260" s="623"/>
      <c r="K260" s="551"/>
      <c r="L260" s="623">
        <v>2</v>
      </c>
      <c r="M260" s="623"/>
      <c r="N260" s="623"/>
      <c r="O260" s="550"/>
      <c r="P260" s="623"/>
      <c r="Q260" s="551"/>
      <c r="R260" s="623"/>
      <c r="S260" s="623"/>
      <c r="T260" s="623"/>
      <c r="U260" s="623"/>
      <c r="V260" s="623"/>
      <c r="W260" s="625"/>
      <c r="X260" s="626"/>
      <c r="Y260" s="626"/>
      <c r="Z260" s="627"/>
      <c r="AA260" s="626"/>
      <c r="AB260" s="626"/>
      <c r="AC260" s="626"/>
      <c r="AD260" s="626"/>
      <c r="AE260" s="625"/>
      <c r="AF260" s="626"/>
      <c r="AG260" s="626"/>
      <c r="AH260" s="627"/>
      <c r="AI260" s="620" t="str">
        <f>$AI$47</f>
        <v>JOSÉ MACHADO SOBRINHO</v>
      </c>
      <c r="AJ260" s="620"/>
      <c r="AK260" s="620"/>
      <c r="AL260" s="620"/>
      <c r="AM260" s="620"/>
      <c r="AN260" s="620"/>
      <c r="AO260" s="620"/>
      <c r="AP260" s="620"/>
      <c r="AQ260" s="620"/>
      <c r="AR260" s="620"/>
      <c r="AS260" s="620"/>
      <c r="AT260" s="620"/>
      <c r="AU260" s="620"/>
      <c r="AV260" s="620"/>
      <c r="AW260" s="620"/>
      <c r="AX260" s="620"/>
      <c r="AY260" s="621"/>
    </row>
    <row r="261" spans="1:51">
      <c r="A261" s="622"/>
      <c r="B261" s="623"/>
      <c r="C261" s="623"/>
      <c r="D261" s="551"/>
      <c r="E261" s="624"/>
      <c r="F261" s="624"/>
      <c r="G261" s="624"/>
      <c r="H261" s="550"/>
      <c r="I261" s="623"/>
      <c r="J261" s="623"/>
      <c r="K261" s="551"/>
      <c r="L261" s="623">
        <v>1</v>
      </c>
      <c r="M261" s="623"/>
      <c r="N261" s="623"/>
      <c r="O261" s="550"/>
      <c r="P261" s="623"/>
      <c r="Q261" s="551"/>
      <c r="R261" s="623"/>
      <c r="S261" s="623"/>
      <c r="T261" s="623"/>
      <c r="U261" s="623"/>
      <c r="V261" s="623"/>
      <c r="W261" s="625"/>
      <c r="X261" s="626"/>
      <c r="Y261" s="626"/>
      <c r="Z261" s="627"/>
      <c r="AA261" s="626"/>
      <c r="AB261" s="626"/>
      <c r="AC261" s="626"/>
      <c r="AD261" s="626"/>
      <c r="AE261" s="625"/>
      <c r="AF261" s="626"/>
      <c r="AG261" s="626"/>
      <c r="AH261" s="627"/>
      <c r="AI261" s="620" t="str">
        <f>$AI$48</f>
        <v>JOSÉ VALENTIM DOS SANTOS (TRECHO 01)</v>
      </c>
      <c r="AJ261" s="620"/>
      <c r="AK261" s="620"/>
      <c r="AL261" s="620"/>
      <c r="AM261" s="620"/>
      <c r="AN261" s="620"/>
      <c r="AO261" s="620"/>
      <c r="AP261" s="620"/>
      <c r="AQ261" s="620"/>
      <c r="AR261" s="620"/>
      <c r="AS261" s="620"/>
      <c r="AT261" s="620"/>
      <c r="AU261" s="620"/>
      <c r="AV261" s="620"/>
      <c r="AW261" s="620"/>
      <c r="AX261" s="620"/>
      <c r="AY261" s="621"/>
    </row>
    <row r="262" spans="1:51">
      <c r="A262" s="622"/>
      <c r="B262" s="623"/>
      <c r="C262" s="623"/>
      <c r="D262" s="551"/>
      <c r="E262" s="624"/>
      <c r="F262" s="624"/>
      <c r="G262" s="624"/>
      <c r="H262" s="550"/>
      <c r="I262" s="623"/>
      <c r="J262" s="623"/>
      <c r="K262" s="551"/>
      <c r="L262" s="623">
        <v>2</v>
      </c>
      <c r="M262" s="623"/>
      <c r="N262" s="623"/>
      <c r="O262" s="550"/>
      <c r="P262" s="623"/>
      <c r="Q262" s="551"/>
      <c r="R262" s="623"/>
      <c r="S262" s="623"/>
      <c r="T262" s="623"/>
      <c r="U262" s="623"/>
      <c r="V262" s="623"/>
      <c r="W262" s="625"/>
      <c r="X262" s="626"/>
      <c r="Y262" s="626"/>
      <c r="Z262" s="627"/>
      <c r="AA262" s="626"/>
      <c r="AB262" s="626"/>
      <c r="AC262" s="626"/>
      <c r="AD262" s="626"/>
      <c r="AE262" s="625"/>
      <c r="AF262" s="626"/>
      <c r="AG262" s="626"/>
      <c r="AH262" s="627"/>
      <c r="AI262" s="620" t="str">
        <f>$AI$49</f>
        <v>JOSÉ VALENTIM DOS SANTOS (TRECHO 02)</v>
      </c>
      <c r="AJ262" s="620"/>
      <c r="AK262" s="620"/>
      <c r="AL262" s="620"/>
      <c r="AM262" s="620"/>
      <c r="AN262" s="620"/>
      <c r="AO262" s="620"/>
      <c r="AP262" s="620"/>
      <c r="AQ262" s="620"/>
      <c r="AR262" s="620"/>
      <c r="AS262" s="620"/>
      <c r="AT262" s="620"/>
      <c r="AU262" s="620"/>
      <c r="AV262" s="620"/>
      <c r="AW262" s="620"/>
      <c r="AX262" s="620"/>
      <c r="AY262" s="621"/>
    </row>
    <row r="263" spans="1:51">
      <c r="A263" s="622"/>
      <c r="B263" s="623"/>
      <c r="C263" s="623"/>
      <c r="D263" s="551"/>
      <c r="E263" s="624"/>
      <c r="F263" s="624"/>
      <c r="G263" s="624"/>
      <c r="H263" s="550"/>
      <c r="I263" s="623"/>
      <c r="J263" s="623"/>
      <c r="K263" s="551"/>
      <c r="L263" s="623">
        <v>2</v>
      </c>
      <c r="M263" s="623"/>
      <c r="N263" s="623"/>
      <c r="O263" s="550"/>
      <c r="P263" s="623"/>
      <c r="Q263" s="551"/>
      <c r="R263" s="623"/>
      <c r="S263" s="623"/>
      <c r="T263" s="623"/>
      <c r="U263" s="623"/>
      <c r="V263" s="623"/>
      <c r="W263" s="625"/>
      <c r="X263" s="626"/>
      <c r="Y263" s="626"/>
      <c r="Z263" s="627"/>
      <c r="AA263" s="626"/>
      <c r="AB263" s="626"/>
      <c r="AC263" s="626"/>
      <c r="AD263" s="626"/>
      <c r="AE263" s="625"/>
      <c r="AF263" s="626"/>
      <c r="AG263" s="626"/>
      <c r="AH263" s="627"/>
      <c r="AI263" s="620" t="str">
        <f>$AI$50</f>
        <v>LAURA VITURINO DA ROCHA</v>
      </c>
      <c r="AJ263" s="620"/>
      <c r="AK263" s="620"/>
      <c r="AL263" s="620"/>
      <c r="AM263" s="620"/>
      <c r="AN263" s="620"/>
      <c r="AO263" s="620"/>
      <c r="AP263" s="620"/>
      <c r="AQ263" s="620"/>
      <c r="AR263" s="620"/>
      <c r="AS263" s="620"/>
      <c r="AT263" s="620"/>
      <c r="AU263" s="620"/>
      <c r="AV263" s="620"/>
      <c r="AW263" s="620"/>
      <c r="AX263" s="620"/>
      <c r="AY263" s="621"/>
    </row>
    <row r="264" spans="1:51">
      <c r="A264" s="622"/>
      <c r="B264" s="623"/>
      <c r="C264" s="623"/>
      <c r="D264" s="551"/>
      <c r="E264" s="624"/>
      <c r="F264" s="624"/>
      <c r="G264" s="624"/>
      <c r="H264" s="550"/>
      <c r="I264" s="623"/>
      <c r="J264" s="623"/>
      <c r="K264" s="551"/>
      <c r="L264" s="623">
        <v>0</v>
      </c>
      <c r="M264" s="623"/>
      <c r="N264" s="623"/>
      <c r="O264" s="550"/>
      <c r="P264" s="623"/>
      <c r="Q264" s="551"/>
      <c r="R264" s="623"/>
      <c r="S264" s="623"/>
      <c r="T264" s="623"/>
      <c r="U264" s="623"/>
      <c r="V264" s="623"/>
      <c r="W264" s="625"/>
      <c r="X264" s="626"/>
      <c r="Y264" s="626"/>
      <c r="Z264" s="627"/>
      <c r="AA264" s="626"/>
      <c r="AB264" s="626"/>
      <c r="AC264" s="626"/>
      <c r="AD264" s="626"/>
      <c r="AE264" s="625"/>
      <c r="AF264" s="626"/>
      <c r="AG264" s="626"/>
      <c r="AH264" s="627"/>
      <c r="AI264" s="620" t="str">
        <f>$AI$51</f>
        <v>PRAÇA MENINO JESUS (TRECHO 01)</v>
      </c>
      <c r="AJ264" s="620"/>
      <c r="AK264" s="620"/>
      <c r="AL264" s="620"/>
      <c r="AM264" s="620"/>
      <c r="AN264" s="620"/>
      <c r="AO264" s="620"/>
      <c r="AP264" s="620"/>
      <c r="AQ264" s="620"/>
      <c r="AR264" s="620"/>
      <c r="AS264" s="620"/>
      <c r="AT264" s="620"/>
      <c r="AU264" s="620"/>
      <c r="AV264" s="620"/>
      <c r="AW264" s="620"/>
      <c r="AX264" s="620"/>
      <c r="AY264" s="621"/>
    </row>
    <row r="265" spans="1:51">
      <c r="A265" s="622"/>
      <c r="B265" s="623"/>
      <c r="C265" s="623"/>
      <c r="D265" s="551"/>
      <c r="E265" s="624"/>
      <c r="F265" s="624"/>
      <c r="G265" s="624"/>
      <c r="H265" s="550"/>
      <c r="I265" s="623"/>
      <c r="J265" s="623"/>
      <c r="K265" s="551"/>
      <c r="L265" s="623">
        <v>0</v>
      </c>
      <c r="M265" s="623"/>
      <c r="N265" s="623"/>
      <c r="O265" s="550"/>
      <c r="P265" s="623"/>
      <c r="Q265" s="551"/>
      <c r="R265" s="623"/>
      <c r="S265" s="623"/>
      <c r="T265" s="623"/>
      <c r="U265" s="623"/>
      <c r="V265" s="623"/>
      <c r="W265" s="625"/>
      <c r="X265" s="626"/>
      <c r="Y265" s="626"/>
      <c r="Z265" s="627"/>
      <c r="AA265" s="626"/>
      <c r="AB265" s="626"/>
      <c r="AC265" s="626"/>
      <c r="AD265" s="626"/>
      <c r="AE265" s="625"/>
      <c r="AF265" s="626"/>
      <c r="AG265" s="626"/>
      <c r="AH265" s="627"/>
      <c r="AI265" s="620" t="str">
        <f>$AI$52</f>
        <v>PRAÇA MENINO JESUS (TRECHO 02)</v>
      </c>
      <c r="AJ265" s="620"/>
      <c r="AK265" s="620"/>
      <c r="AL265" s="620"/>
      <c r="AM265" s="620"/>
      <c r="AN265" s="620"/>
      <c r="AO265" s="620"/>
      <c r="AP265" s="620"/>
      <c r="AQ265" s="620"/>
      <c r="AR265" s="620"/>
      <c r="AS265" s="620"/>
      <c r="AT265" s="620"/>
      <c r="AU265" s="620"/>
      <c r="AV265" s="620"/>
      <c r="AW265" s="620"/>
      <c r="AX265" s="620"/>
      <c r="AY265" s="621"/>
    </row>
    <row r="266" spans="1:51">
      <c r="A266" s="622"/>
      <c r="B266" s="623"/>
      <c r="C266" s="623"/>
      <c r="D266" s="551"/>
      <c r="E266" s="624"/>
      <c r="F266" s="624"/>
      <c r="G266" s="624"/>
      <c r="H266" s="550"/>
      <c r="I266" s="623"/>
      <c r="J266" s="623"/>
      <c r="K266" s="551"/>
      <c r="L266" s="623">
        <v>2</v>
      </c>
      <c r="M266" s="623"/>
      <c r="N266" s="623"/>
      <c r="O266" s="550"/>
      <c r="P266" s="623"/>
      <c r="Q266" s="551"/>
      <c r="R266" s="623"/>
      <c r="S266" s="623"/>
      <c r="T266" s="623"/>
      <c r="U266" s="623"/>
      <c r="V266" s="623"/>
      <c r="W266" s="625"/>
      <c r="X266" s="626"/>
      <c r="Y266" s="626"/>
      <c r="Z266" s="627"/>
      <c r="AA266" s="626"/>
      <c r="AB266" s="626"/>
      <c r="AC266" s="626"/>
      <c r="AD266" s="626"/>
      <c r="AE266" s="625"/>
      <c r="AF266" s="626"/>
      <c r="AG266" s="626"/>
      <c r="AH266" s="627"/>
      <c r="AI266" s="620" t="str">
        <f>$AI$53</f>
        <v>SEBASTIÃO RIBEIRO BARBOSA (trecho 02) - PRAÇA</v>
      </c>
      <c r="AJ266" s="620"/>
      <c r="AK266" s="620"/>
      <c r="AL266" s="620"/>
      <c r="AM266" s="620"/>
      <c r="AN266" s="620"/>
      <c r="AO266" s="620"/>
      <c r="AP266" s="620"/>
      <c r="AQ266" s="620"/>
      <c r="AR266" s="620"/>
      <c r="AS266" s="620"/>
      <c r="AT266" s="620"/>
      <c r="AU266" s="620"/>
      <c r="AV266" s="620"/>
      <c r="AW266" s="620"/>
      <c r="AX266" s="620"/>
      <c r="AY266" s="621"/>
    </row>
    <row r="267" spans="1:51">
      <c r="A267" s="155" t="str">
        <f>$A$54</f>
        <v>BAIRRO CACIMBAS</v>
      </c>
      <c r="B267" s="153"/>
      <c r="C267" s="153"/>
      <c r="D267" s="153"/>
      <c r="E267" s="153"/>
      <c r="F267" s="153"/>
      <c r="G267" s="153"/>
      <c r="H267" s="153"/>
      <c r="I267" s="153"/>
      <c r="J267" s="153"/>
      <c r="K267" s="153"/>
      <c r="L267" s="153"/>
      <c r="M267" s="153"/>
      <c r="N267" s="153"/>
      <c r="O267" s="153"/>
      <c r="P267" s="153"/>
      <c r="Q267" s="153"/>
      <c r="R267" s="153"/>
      <c r="S267" s="153"/>
      <c r="T267" s="153"/>
      <c r="U267" s="15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/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4"/>
    </row>
    <row r="268" spans="1:51">
      <c r="A268" s="622"/>
      <c r="B268" s="623"/>
      <c r="C268" s="623"/>
      <c r="D268" s="551"/>
      <c r="E268" s="624"/>
      <c r="F268" s="624"/>
      <c r="G268" s="624"/>
      <c r="H268" s="550"/>
      <c r="I268" s="623"/>
      <c r="J268" s="623"/>
      <c r="K268" s="551"/>
      <c r="L268" s="623">
        <v>4</v>
      </c>
      <c r="M268" s="623"/>
      <c r="N268" s="623"/>
      <c r="O268" s="550"/>
      <c r="P268" s="623"/>
      <c r="Q268" s="551"/>
      <c r="R268" s="623"/>
      <c r="S268" s="623"/>
      <c r="T268" s="623"/>
      <c r="U268" s="623"/>
      <c r="V268" s="623"/>
      <c r="W268" s="625"/>
      <c r="X268" s="626"/>
      <c r="Y268" s="626"/>
      <c r="Z268" s="627"/>
      <c r="AA268" s="626"/>
      <c r="AB268" s="626"/>
      <c r="AC268" s="626"/>
      <c r="AD268" s="626"/>
      <c r="AE268" s="625"/>
      <c r="AF268" s="626"/>
      <c r="AG268" s="626"/>
      <c r="AH268" s="627"/>
      <c r="AI268" s="620" t="str">
        <f>$AI$55</f>
        <v>RUA SANTA CATARINA</v>
      </c>
      <c r="AJ268" s="620"/>
      <c r="AK268" s="620"/>
      <c r="AL268" s="620"/>
      <c r="AM268" s="620"/>
      <c r="AN268" s="620"/>
      <c r="AO268" s="620"/>
      <c r="AP268" s="620"/>
      <c r="AQ268" s="620"/>
      <c r="AR268" s="620"/>
      <c r="AS268" s="620"/>
      <c r="AT268" s="620"/>
      <c r="AU268" s="620"/>
      <c r="AV268" s="620"/>
      <c r="AW268" s="620"/>
      <c r="AX268" s="620"/>
      <c r="AY268" s="621"/>
    </row>
    <row r="269" spans="1:51">
      <c r="A269" s="155" t="str">
        <f>$A$56</f>
        <v>BAIRRO MANOEL TELES</v>
      </c>
      <c r="B269" s="153"/>
      <c r="C269" s="153"/>
      <c r="D269" s="153"/>
      <c r="E269" s="153"/>
      <c r="F269" s="153"/>
      <c r="G269" s="153"/>
      <c r="H269" s="153"/>
      <c r="I269" s="153"/>
      <c r="J269" s="153"/>
      <c r="K269" s="153"/>
      <c r="L269" s="153"/>
      <c r="M269" s="153"/>
      <c r="N269" s="153"/>
      <c r="O269" s="153"/>
      <c r="P269" s="153"/>
      <c r="Q269" s="153"/>
      <c r="R269" s="153"/>
      <c r="S269" s="153"/>
      <c r="T269" s="153"/>
      <c r="U269" s="15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4"/>
    </row>
    <row r="270" spans="1:51">
      <c r="A270" s="622"/>
      <c r="B270" s="623"/>
      <c r="C270" s="623"/>
      <c r="D270" s="551"/>
      <c r="E270" s="624"/>
      <c r="F270" s="624"/>
      <c r="G270" s="624"/>
      <c r="H270" s="550"/>
      <c r="I270" s="623"/>
      <c r="J270" s="623"/>
      <c r="K270" s="551"/>
      <c r="L270" s="623">
        <v>2</v>
      </c>
      <c r="M270" s="623"/>
      <c r="N270" s="623"/>
      <c r="O270" s="550"/>
      <c r="P270" s="623"/>
      <c r="Q270" s="551"/>
      <c r="R270" s="623"/>
      <c r="S270" s="623"/>
      <c r="T270" s="623"/>
      <c r="U270" s="623"/>
      <c r="V270" s="623"/>
      <c r="W270" s="625"/>
      <c r="X270" s="626"/>
      <c r="Y270" s="626"/>
      <c r="Z270" s="627"/>
      <c r="AA270" s="626"/>
      <c r="AB270" s="626"/>
      <c r="AC270" s="626"/>
      <c r="AD270" s="626"/>
      <c r="AE270" s="625"/>
      <c r="AF270" s="626"/>
      <c r="AG270" s="626"/>
      <c r="AH270" s="627"/>
      <c r="AI270" s="620" t="str">
        <f>$AI$57</f>
        <v>ANTONIO LEITE</v>
      </c>
      <c r="AJ270" s="620"/>
      <c r="AK270" s="620"/>
      <c r="AL270" s="620"/>
      <c r="AM270" s="620"/>
      <c r="AN270" s="620"/>
      <c r="AO270" s="620"/>
      <c r="AP270" s="620"/>
      <c r="AQ270" s="620"/>
      <c r="AR270" s="620"/>
      <c r="AS270" s="620"/>
      <c r="AT270" s="620"/>
      <c r="AU270" s="620"/>
      <c r="AV270" s="620"/>
      <c r="AW270" s="620"/>
      <c r="AX270" s="620"/>
      <c r="AY270" s="621"/>
    </row>
    <row r="271" spans="1:51">
      <c r="A271" s="622"/>
      <c r="B271" s="623"/>
      <c r="C271" s="623"/>
      <c r="D271" s="551"/>
      <c r="E271" s="624"/>
      <c r="F271" s="624"/>
      <c r="G271" s="624"/>
      <c r="H271" s="550"/>
      <c r="I271" s="623"/>
      <c r="J271" s="623"/>
      <c r="K271" s="551"/>
      <c r="L271" s="623">
        <v>2</v>
      </c>
      <c r="M271" s="623"/>
      <c r="N271" s="623"/>
      <c r="O271" s="550"/>
      <c r="P271" s="623"/>
      <c r="Q271" s="551"/>
      <c r="R271" s="623"/>
      <c r="S271" s="623"/>
      <c r="T271" s="623"/>
      <c r="U271" s="623"/>
      <c r="V271" s="623"/>
      <c r="W271" s="625"/>
      <c r="X271" s="626"/>
      <c r="Y271" s="626"/>
      <c r="Z271" s="627"/>
      <c r="AA271" s="626"/>
      <c r="AB271" s="626"/>
      <c r="AC271" s="626"/>
      <c r="AD271" s="626"/>
      <c r="AE271" s="625"/>
      <c r="AF271" s="626"/>
      <c r="AG271" s="626"/>
      <c r="AH271" s="627"/>
      <c r="AI271" s="620" t="str">
        <f>$AI$58</f>
        <v>MANOEL LUCINDO DA SILVA</v>
      </c>
      <c r="AJ271" s="620"/>
      <c r="AK271" s="620"/>
      <c r="AL271" s="620"/>
      <c r="AM271" s="620"/>
      <c r="AN271" s="620"/>
      <c r="AO271" s="620"/>
      <c r="AP271" s="620"/>
      <c r="AQ271" s="620"/>
      <c r="AR271" s="620"/>
      <c r="AS271" s="620"/>
      <c r="AT271" s="620"/>
      <c r="AU271" s="620"/>
      <c r="AV271" s="620"/>
      <c r="AW271" s="620"/>
      <c r="AX271" s="620"/>
      <c r="AY271" s="621"/>
    </row>
    <row r="272" spans="1:51">
      <c r="A272" s="622"/>
      <c r="B272" s="623"/>
      <c r="C272" s="623"/>
      <c r="D272" s="551"/>
      <c r="E272" s="624"/>
      <c r="F272" s="624"/>
      <c r="G272" s="624"/>
      <c r="H272" s="550"/>
      <c r="I272" s="623"/>
      <c r="J272" s="623"/>
      <c r="K272" s="551"/>
      <c r="L272" s="623">
        <v>2</v>
      </c>
      <c r="M272" s="623"/>
      <c r="N272" s="623"/>
      <c r="O272" s="550"/>
      <c r="P272" s="623"/>
      <c r="Q272" s="551"/>
      <c r="R272" s="623"/>
      <c r="S272" s="623"/>
      <c r="T272" s="623"/>
      <c r="U272" s="623"/>
      <c r="V272" s="623"/>
      <c r="W272" s="625"/>
      <c r="X272" s="626"/>
      <c r="Y272" s="626"/>
      <c r="Z272" s="627"/>
      <c r="AA272" s="626"/>
      <c r="AB272" s="626"/>
      <c r="AC272" s="626"/>
      <c r="AD272" s="626"/>
      <c r="AE272" s="625"/>
      <c r="AF272" s="626"/>
      <c r="AG272" s="626"/>
      <c r="AH272" s="627"/>
      <c r="AI272" s="620" t="str">
        <f>$AI$59</f>
        <v>MANOEL CORREIA DE MACEDO</v>
      </c>
      <c r="AJ272" s="620"/>
      <c r="AK272" s="620"/>
      <c r="AL272" s="620"/>
      <c r="AM272" s="620"/>
      <c r="AN272" s="620"/>
      <c r="AO272" s="620"/>
      <c r="AP272" s="620"/>
      <c r="AQ272" s="620"/>
      <c r="AR272" s="620"/>
      <c r="AS272" s="620"/>
      <c r="AT272" s="620"/>
      <c r="AU272" s="620"/>
      <c r="AV272" s="620"/>
      <c r="AW272" s="620"/>
      <c r="AX272" s="620"/>
      <c r="AY272" s="621"/>
    </row>
    <row r="273" spans="1:61">
      <c r="A273" s="155" t="str">
        <f>$A$60</f>
        <v>BAIRRO BRASÍLIA</v>
      </c>
      <c r="B273" s="153"/>
      <c r="C273" s="153"/>
      <c r="D273" s="153"/>
      <c r="E273" s="153"/>
      <c r="F273" s="153"/>
      <c r="G273" s="153"/>
      <c r="H273" s="153"/>
      <c r="I273" s="153"/>
      <c r="J273" s="153"/>
      <c r="K273" s="153"/>
      <c r="L273" s="153"/>
      <c r="M273" s="153"/>
      <c r="N273" s="153"/>
      <c r="O273" s="153"/>
      <c r="P273" s="153"/>
      <c r="Q273" s="153"/>
      <c r="R273" s="153"/>
      <c r="S273" s="153"/>
      <c r="T273" s="153"/>
      <c r="U273" s="15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4"/>
    </row>
    <row r="274" spans="1:61">
      <c r="A274" s="622"/>
      <c r="B274" s="623"/>
      <c r="C274" s="623"/>
      <c r="D274" s="551"/>
      <c r="E274" s="624"/>
      <c r="F274" s="624"/>
      <c r="G274" s="624"/>
      <c r="H274" s="550"/>
      <c r="I274" s="623"/>
      <c r="J274" s="623"/>
      <c r="K274" s="551"/>
      <c r="L274" s="623">
        <v>2</v>
      </c>
      <c r="M274" s="623"/>
      <c r="N274" s="623"/>
      <c r="O274" s="550"/>
      <c r="P274" s="623"/>
      <c r="Q274" s="551"/>
      <c r="R274" s="623"/>
      <c r="S274" s="623"/>
      <c r="T274" s="623"/>
      <c r="U274" s="623"/>
      <c r="V274" s="623"/>
      <c r="W274" s="625"/>
      <c r="X274" s="626"/>
      <c r="Y274" s="626"/>
      <c r="Z274" s="627"/>
      <c r="AA274" s="626"/>
      <c r="AB274" s="626"/>
      <c r="AC274" s="626"/>
      <c r="AD274" s="626"/>
      <c r="AE274" s="625"/>
      <c r="AF274" s="626"/>
      <c r="AG274" s="626"/>
      <c r="AH274" s="627"/>
      <c r="AI274" s="620" t="str">
        <f>$AI$61</f>
        <v>JOSÉ VENTURA DE OLIVEIRA</v>
      </c>
      <c r="AJ274" s="620"/>
      <c r="AK274" s="620"/>
      <c r="AL274" s="620"/>
      <c r="AM274" s="620"/>
      <c r="AN274" s="620"/>
      <c r="AO274" s="620"/>
      <c r="AP274" s="620"/>
      <c r="AQ274" s="620"/>
      <c r="AR274" s="620"/>
      <c r="AS274" s="620"/>
      <c r="AT274" s="620"/>
      <c r="AU274" s="620"/>
      <c r="AV274" s="620"/>
      <c r="AW274" s="620"/>
      <c r="AX274" s="620"/>
      <c r="AY274" s="621"/>
    </row>
    <row r="275" spans="1:61">
      <c r="A275" s="155" t="str">
        <f>$A$62</f>
        <v>BAIRRO JARDIM TROPICAL</v>
      </c>
      <c r="B275" s="153"/>
      <c r="C275" s="153"/>
      <c r="D275" s="153"/>
      <c r="E275" s="153"/>
      <c r="F275" s="153"/>
      <c r="G275" s="153"/>
      <c r="H275" s="153"/>
      <c r="I275" s="153"/>
      <c r="J275" s="153"/>
      <c r="K275" s="153"/>
      <c r="L275" s="153"/>
      <c r="M275" s="153"/>
      <c r="N275" s="153"/>
      <c r="O275" s="153"/>
      <c r="P275" s="153"/>
      <c r="Q275" s="153"/>
      <c r="R275" s="153"/>
      <c r="S275" s="153"/>
      <c r="T275" s="153"/>
      <c r="U275" s="15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4"/>
    </row>
    <row r="276" spans="1:61">
      <c r="A276" s="622"/>
      <c r="B276" s="623"/>
      <c r="C276" s="623"/>
      <c r="D276" s="551"/>
      <c r="E276" s="624"/>
      <c r="F276" s="624"/>
      <c r="G276" s="624"/>
      <c r="H276" s="550"/>
      <c r="I276" s="623"/>
      <c r="J276" s="623"/>
      <c r="K276" s="551"/>
      <c r="L276" s="623">
        <v>4</v>
      </c>
      <c r="M276" s="623"/>
      <c r="N276" s="623"/>
      <c r="O276" s="550"/>
      <c r="P276" s="623"/>
      <c r="Q276" s="551"/>
      <c r="R276" s="623"/>
      <c r="S276" s="623"/>
      <c r="T276" s="623"/>
      <c r="U276" s="623"/>
      <c r="V276" s="623"/>
      <c r="W276" s="625"/>
      <c r="X276" s="626"/>
      <c r="Y276" s="626"/>
      <c r="Z276" s="627"/>
      <c r="AA276" s="626"/>
      <c r="AB276" s="626"/>
      <c r="AC276" s="626"/>
      <c r="AD276" s="626"/>
      <c r="AE276" s="625"/>
      <c r="AF276" s="626"/>
      <c r="AG276" s="626"/>
      <c r="AH276" s="627"/>
      <c r="AI276" s="620" t="str">
        <f>$AI$63</f>
        <v>ANTÔNIO EVANGELISTA DA SILVA</v>
      </c>
      <c r="AJ276" s="620"/>
      <c r="AK276" s="620"/>
      <c r="AL276" s="620"/>
      <c r="AM276" s="620"/>
      <c r="AN276" s="620"/>
      <c r="AO276" s="620"/>
      <c r="AP276" s="620"/>
      <c r="AQ276" s="620"/>
      <c r="AR276" s="620"/>
      <c r="AS276" s="620"/>
      <c r="AT276" s="620"/>
      <c r="AU276" s="620"/>
      <c r="AV276" s="620"/>
      <c r="AW276" s="620"/>
      <c r="AX276" s="620"/>
      <c r="AY276" s="621"/>
    </row>
    <row r="277" spans="1:61">
      <c r="A277" s="615"/>
      <c r="B277" s="616"/>
      <c r="C277" s="616"/>
      <c r="D277" s="617"/>
      <c r="E277" s="616"/>
      <c r="F277" s="616"/>
      <c r="G277" s="616"/>
      <c r="H277" s="615"/>
      <c r="I277" s="616"/>
      <c r="J277" s="616"/>
      <c r="K277" s="617"/>
      <c r="L277" s="616">
        <f>SUM(L240:N276)</f>
        <v>93</v>
      </c>
      <c r="M277" s="616"/>
      <c r="N277" s="616"/>
      <c r="O277" s="615"/>
      <c r="P277" s="616"/>
      <c r="Q277" s="617"/>
      <c r="R277" s="616"/>
      <c r="S277" s="616"/>
      <c r="T277" s="616"/>
      <c r="U277" s="616"/>
      <c r="V277" s="616"/>
      <c r="W277" s="615"/>
      <c r="X277" s="616"/>
      <c r="Y277" s="616"/>
      <c r="Z277" s="617"/>
      <c r="AA277" s="616"/>
      <c r="AB277" s="616"/>
      <c r="AC277" s="616"/>
      <c r="AD277" s="616"/>
      <c r="AE277" s="615"/>
      <c r="AF277" s="616"/>
      <c r="AG277" s="616"/>
      <c r="AH277" s="617"/>
      <c r="AI277" s="618" t="s">
        <v>132</v>
      </c>
      <c r="AJ277" s="618"/>
      <c r="AK277" s="618"/>
      <c r="AL277" s="618"/>
      <c r="AM277" s="618"/>
      <c r="AN277" s="618"/>
      <c r="AO277" s="618"/>
      <c r="AP277" s="618"/>
      <c r="AQ277" s="618"/>
      <c r="AR277" s="618"/>
      <c r="AS277" s="618"/>
      <c r="AT277" s="618"/>
      <c r="AU277" s="618"/>
      <c r="AV277" s="618"/>
      <c r="AW277" s="618"/>
      <c r="AX277" s="618"/>
      <c r="AY277" s="619"/>
    </row>
    <row r="278" spans="1:61">
      <c r="A278" s="337"/>
      <c r="B278" s="337"/>
      <c r="C278" s="337"/>
      <c r="D278" s="337"/>
      <c r="E278" s="337"/>
      <c r="F278" s="337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7"/>
      <c r="U278" s="337"/>
      <c r="V278" s="337"/>
      <c r="W278" s="337"/>
      <c r="X278" s="337"/>
      <c r="Y278" s="337"/>
      <c r="Z278" s="337"/>
      <c r="AA278" s="337"/>
      <c r="AB278" s="337"/>
      <c r="AC278" s="337"/>
      <c r="AD278" s="337"/>
      <c r="AE278" s="337"/>
      <c r="AF278" s="337"/>
      <c r="AG278" s="337"/>
      <c r="AH278" s="337"/>
      <c r="AI278" s="337"/>
      <c r="AJ278" s="337"/>
      <c r="AK278" s="337"/>
      <c r="AL278" s="337"/>
      <c r="AM278" s="337"/>
      <c r="AN278" s="337"/>
      <c r="AO278" s="337"/>
      <c r="AP278" s="337"/>
      <c r="AQ278" s="337"/>
      <c r="AR278" s="337"/>
      <c r="AS278" s="337"/>
      <c r="AT278" s="337"/>
      <c r="AU278" s="337"/>
      <c r="AV278" s="337"/>
      <c r="AW278" s="337"/>
      <c r="AX278" s="337"/>
      <c r="AY278" s="337"/>
    </row>
    <row r="279" spans="1:61">
      <c r="A279" s="337"/>
      <c r="B279" s="337"/>
      <c r="C279" s="337"/>
      <c r="D279" s="337"/>
      <c r="E279" s="337"/>
      <c r="F279" s="337"/>
      <c r="G279" s="337"/>
      <c r="H279" s="337"/>
      <c r="I279" s="337"/>
      <c r="J279" s="337"/>
      <c r="K279" s="337"/>
      <c r="L279" s="337"/>
      <c r="M279" s="337"/>
      <c r="N279" s="337"/>
      <c r="O279" s="337"/>
      <c r="P279" s="337"/>
      <c r="Q279" s="337"/>
      <c r="R279" s="337"/>
      <c r="S279" s="337"/>
      <c r="T279" s="337"/>
      <c r="U279" s="337"/>
      <c r="V279" s="337"/>
      <c r="W279" s="337"/>
      <c r="X279" s="337"/>
      <c r="Y279" s="337"/>
      <c r="Z279" s="337"/>
      <c r="AA279" s="337"/>
      <c r="AB279" s="337"/>
      <c r="AC279" s="337"/>
      <c r="AD279" s="337"/>
      <c r="AE279" s="337"/>
      <c r="AF279" s="337"/>
      <c r="AG279" s="337"/>
      <c r="AH279" s="337"/>
      <c r="AI279" s="337"/>
      <c r="AJ279" s="337"/>
      <c r="AK279" s="337"/>
      <c r="AL279" s="337"/>
      <c r="AM279" s="337"/>
      <c r="AN279" s="337"/>
      <c r="AO279" s="337"/>
      <c r="AP279" s="337"/>
      <c r="AQ279" s="337"/>
      <c r="AR279" s="337"/>
      <c r="AS279" s="337"/>
      <c r="AT279" s="337"/>
      <c r="AU279" s="337"/>
      <c r="AV279" s="337"/>
      <c r="AW279" s="337"/>
      <c r="AX279" s="337"/>
      <c r="AY279" s="337"/>
    </row>
    <row r="280" spans="1:61">
      <c r="A280" s="337"/>
      <c r="B280" s="337"/>
      <c r="C280" s="337"/>
      <c r="D280" s="337"/>
      <c r="E280" s="337"/>
      <c r="F280" s="337"/>
      <c r="G280" s="337"/>
      <c r="H280" s="337"/>
      <c r="I280" s="337"/>
      <c r="J280" s="337"/>
      <c r="K280" s="337"/>
      <c r="L280" s="337"/>
      <c r="M280" s="337"/>
      <c r="N280" s="337"/>
      <c r="O280" s="337"/>
      <c r="P280" s="337"/>
      <c r="Q280" s="337"/>
      <c r="R280" s="337"/>
      <c r="S280" s="337"/>
      <c r="T280" s="337"/>
      <c r="U280" s="337"/>
      <c r="V280" s="337"/>
      <c r="W280" s="337"/>
      <c r="X280" s="337"/>
      <c r="Y280" s="337"/>
      <c r="Z280" s="337"/>
      <c r="AA280" s="337"/>
      <c r="AB280" s="337"/>
      <c r="AC280" s="337"/>
      <c r="AD280" s="337"/>
      <c r="AE280" s="337"/>
      <c r="AF280" s="337"/>
      <c r="AG280" s="337"/>
      <c r="AH280" s="337"/>
      <c r="AI280" s="337"/>
      <c r="AJ280" s="337"/>
      <c r="AK280" s="337"/>
      <c r="AL280" s="337"/>
      <c r="AM280" s="337"/>
      <c r="AN280" s="337"/>
      <c r="AO280" s="337"/>
      <c r="AP280" s="337"/>
      <c r="AQ280" s="337"/>
      <c r="AR280" s="337"/>
      <c r="AS280" s="337"/>
      <c r="AT280" s="337"/>
      <c r="AU280" s="337"/>
      <c r="AV280" s="337"/>
      <c r="AW280" s="337"/>
      <c r="AX280" s="337"/>
      <c r="AY280" s="337"/>
    </row>
    <row r="281" spans="1:61">
      <c r="A281" s="531" t="str">
        <f>'Planilha Orçamentária'!A34</f>
        <v>4.0</v>
      </c>
      <c r="B281" s="532"/>
      <c r="C281" s="520"/>
      <c r="D281" s="520"/>
      <c r="E281" s="535" t="str">
        <f>'Planilha Orçamentária'!D34</f>
        <v>DRENAGEM DE ÁGUAS PLUVIAS</v>
      </c>
      <c r="F281" s="535"/>
      <c r="G281" s="535"/>
      <c r="H281" s="535"/>
      <c r="I281" s="535"/>
      <c r="J281" s="535"/>
      <c r="K281" s="535"/>
      <c r="L281" s="535"/>
      <c r="M281" s="535"/>
      <c r="N281" s="535"/>
      <c r="O281" s="535"/>
      <c r="P281" s="535"/>
      <c r="Q281" s="535"/>
      <c r="R281" s="535"/>
      <c r="S281" s="535"/>
      <c r="T281" s="535"/>
      <c r="U281" s="535"/>
      <c r="V281" s="535"/>
      <c r="W281" s="535"/>
      <c r="X281" s="535"/>
      <c r="Y281" s="535"/>
      <c r="Z281" s="535"/>
      <c r="AA281" s="535"/>
      <c r="AB281" s="535"/>
      <c r="AC281" s="535"/>
      <c r="AD281" s="535"/>
      <c r="AE281" s="535"/>
      <c r="AF281" s="535"/>
      <c r="AG281" s="535"/>
      <c r="AH281" s="535"/>
      <c r="AI281" s="535"/>
      <c r="AJ281" s="535"/>
      <c r="AK281" s="535"/>
      <c r="AL281" s="535"/>
      <c r="AM281" s="535"/>
      <c r="AN281" s="535"/>
      <c r="AO281" s="535"/>
      <c r="AP281" s="535"/>
      <c r="AQ281" s="535"/>
      <c r="AR281" s="535"/>
      <c r="AS281" s="535"/>
      <c r="AT281" s="535"/>
      <c r="AU281" s="535"/>
      <c r="AV281" s="535"/>
      <c r="AW281" s="535"/>
      <c r="AX281" s="535"/>
      <c r="AY281" s="536"/>
    </row>
    <row r="282" spans="1:61">
      <c r="A282" s="337"/>
      <c r="B282" s="337"/>
      <c r="C282" s="337"/>
      <c r="D282" s="337"/>
      <c r="E282" s="337"/>
      <c r="F282" s="337"/>
      <c r="G282" s="337"/>
      <c r="H282" s="337"/>
      <c r="I282" s="337"/>
      <c r="J282" s="337"/>
      <c r="K282" s="337"/>
      <c r="L282" s="337"/>
      <c r="M282" s="337"/>
      <c r="N282" s="337"/>
      <c r="O282" s="337"/>
      <c r="P282" s="337"/>
      <c r="Q282" s="337"/>
      <c r="R282" s="337"/>
      <c r="S282" s="337"/>
      <c r="T282" s="337"/>
      <c r="U282" s="337"/>
      <c r="V282" s="337"/>
      <c r="W282" s="337"/>
      <c r="X282" s="337"/>
      <c r="Y282" s="337"/>
      <c r="Z282" s="337"/>
      <c r="AA282" s="337"/>
      <c r="AB282" s="337"/>
      <c r="AC282" s="337"/>
      <c r="AD282" s="337"/>
      <c r="AE282" s="337"/>
      <c r="AF282" s="337"/>
      <c r="AG282" s="337"/>
      <c r="AH282" s="337"/>
      <c r="AI282" s="337"/>
      <c r="AJ282" s="337"/>
      <c r="AK282" s="337"/>
      <c r="AL282" s="337"/>
      <c r="AM282" s="337"/>
      <c r="AN282" s="337"/>
      <c r="AO282" s="337"/>
      <c r="AP282" s="337"/>
      <c r="AQ282" s="337"/>
      <c r="AR282" s="337"/>
      <c r="AS282" s="337"/>
      <c r="AT282" s="337"/>
      <c r="AU282" s="337"/>
      <c r="AV282" s="337"/>
      <c r="AW282" s="337"/>
      <c r="AX282" s="337"/>
      <c r="AY282" s="337"/>
    </row>
    <row r="283" spans="1:61" ht="15.75" thickBot="1">
      <c r="A283" s="337"/>
      <c r="B283" s="337"/>
      <c r="C283" s="337"/>
      <c r="D283" s="337"/>
      <c r="E283" s="337"/>
      <c r="F283" s="337"/>
      <c r="G283" s="337"/>
      <c r="H283" s="337"/>
      <c r="I283" s="337"/>
      <c r="J283" s="337"/>
      <c r="K283" s="337"/>
      <c r="L283" s="337"/>
      <c r="M283" s="337"/>
      <c r="N283" s="337"/>
      <c r="O283" s="337"/>
      <c r="P283" s="337"/>
      <c r="Q283" s="337"/>
      <c r="R283" s="337"/>
      <c r="S283" s="337"/>
      <c r="T283" s="337"/>
      <c r="U283" s="337"/>
      <c r="V283" s="337"/>
      <c r="W283" s="337"/>
      <c r="X283" s="337"/>
      <c r="Y283" s="337"/>
      <c r="Z283" s="337"/>
      <c r="AA283" s="337"/>
      <c r="AB283" s="337"/>
      <c r="AC283" s="337"/>
      <c r="AD283" s="337"/>
      <c r="AE283" s="337"/>
      <c r="AF283" s="337"/>
      <c r="AG283" s="337"/>
      <c r="AH283" s="337"/>
      <c r="AI283" s="337"/>
      <c r="AJ283" s="337"/>
      <c r="AK283" s="337"/>
      <c r="AL283" s="337"/>
      <c r="AM283" s="337"/>
      <c r="AN283" s="337"/>
      <c r="AO283" s="337"/>
      <c r="AP283" s="337"/>
      <c r="AQ283" s="337"/>
      <c r="AR283" s="337"/>
      <c r="AS283" s="337"/>
      <c r="AT283" s="337"/>
      <c r="AU283" s="337"/>
      <c r="AV283" s="337"/>
      <c r="AW283" s="337"/>
      <c r="AX283" s="337"/>
      <c r="AY283" s="337"/>
    </row>
    <row r="284" spans="1:61">
      <c r="A284" s="559" t="s">
        <v>167</v>
      </c>
      <c r="B284" s="560"/>
      <c r="C284" s="560"/>
      <c r="D284" s="560"/>
      <c r="E284" s="560"/>
      <c r="F284" s="560"/>
      <c r="G284" s="560"/>
      <c r="H284" s="560"/>
      <c r="I284" s="560"/>
      <c r="J284" s="560"/>
      <c r="K284" s="560"/>
      <c r="L284" s="560"/>
      <c r="M284" s="560"/>
      <c r="N284" s="560"/>
      <c r="O284" s="560"/>
      <c r="P284" s="560"/>
      <c r="Q284" s="560"/>
      <c r="R284" s="560"/>
      <c r="S284" s="560"/>
      <c r="T284" s="560"/>
      <c r="U284" s="560"/>
      <c r="V284" s="560"/>
      <c r="W284" s="560"/>
      <c r="X284" s="560"/>
      <c r="Y284" s="560"/>
      <c r="Z284" s="560"/>
      <c r="AA284" s="560"/>
      <c r="AB284" s="560"/>
      <c r="AC284" s="560"/>
      <c r="AD284" s="560"/>
      <c r="AE284" s="560"/>
      <c r="AF284" s="560"/>
      <c r="AG284" s="560"/>
      <c r="AH284" s="560"/>
      <c r="AI284" s="560"/>
      <c r="AJ284" s="560"/>
      <c r="AK284" s="560"/>
      <c r="AL284" s="560"/>
      <c r="AM284" s="560"/>
      <c r="AN284" s="560"/>
      <c r="AO284" s="560"/>
      <c r="AP284" s="560"/>
      <c r="AQ284" s="560"/>
      <c r="AR284" s="560"/>
      <c r="AS284" s="560"/>
      <c r="AT284" s="560"/>
      <c r="AU284" s="560"/>
      <c r="AV284" s="560"/>
      <c r="AW284" s="560"/>
      <c r="AX284" s="560"/>
      <c r="AY284" s="561"/>
      <c r="AZ284" s="152"/>
      <c r="BA284" s="152"/>
      <c r="BB284" s="152"/>
      <c r="BC284" s="152"/>
      <c r="BD284" s="152"/>
      <c r="BE284" s="152"/>
      <c r="BF284" s="152"/>
      <c r="BG284" s="152"/>
      <c r="BH284" s="152"/>
      <c r="BI284" s="152"/>
    </row>
    <row r="285" spans="1:61">
      <c r="A285" s="590" t="s">
        <v>145</v>
      </c>
      <c r="B285" s="518"/>
      <c r="C285" s="518"/>
      <c r="D285" s="518"/>
      <c r="E285" s="518"/>
      <c r="F285" s="518"/>
      <c r="G285" s="518"/>
      <c r="H285" s="567" t="s">
        <v>137</v>
      </c>
      <c r="I285" s="568"/>
      <c r="J285" s="568"/>
      <c r="K285" s="568"/>
      <c r="L285" s="568"/>
      <c r="M285" s="568"/>
      <c r="N285" s="568"/>
      <c r="O285" s="568"/>
      <c r="P285" s="592"/>
      <c r="Q285" s="518" t="s">
        <v>2</v>
      </c>
      <c r="R285" s="518"/>
      <c r="S285" s="518"/>
      <c r="T285" s="518"/>
      <c r="U285" s="518" t="s">
        <v>1</v>
      </c>
      <c r="V285" s="518"/>
      <c r="W285" s="518"/>
      <c r="X285" s="518"/>
      <c r="Y285" s="582" t="s">
        <v>162</v>
      </c>
      <c r="Z285" s="582"/>
      <c r="AA285" s="582"/>
      <c r="AB285" s="582"/>
      <c r="AC285" s="582" t="s">
        <v>163</v>
      </c>
      <c r="AD285" s="582"/>
      <c r="AE285" s="582"/>
      <c r="AF285" s="582"/>
      <c r="AG285" s="584" t="s">
        <v>164</v>
      </c>
      <c r="AH285" s="584"/>
      <c r="AI285" s="584"/>
      <c r="AJ285" s="584"/>
      <c r="AK285" s="584" t="s">
        <v>165</v>
      </c>
      <c r="AL285" s="584"/>
      <c r="AM285" s="584"/>
      <c r="AN285" s="584"/>
      <c r="AO285" s="567" t="s">
        <v>131</v>
      </c>
      <c r="AP285" s="568"/>
      <c r="AQ285" s="568"/>
      <c r="AR285" s="568"/>
      <c r="AS285" s="568"/>
      <c r="AT285" s="568"/>
      <c r="AU285" s="568"/>
      <c r="AV285" s="568"/>
      <c r="AW285" s="568"/>
      <c r="AX285" s="568"/>
      <c r="AY285" s="569"/>
      <c r="AZ285" s="152"/>
      <c r="BA285" s="156"/>
      <c r="BB285" s="156"/>
      <c r="BC285" s="156"/>
      <c r="BD285" s="162"/>
      <c r="BE285" s="162"/>
      <c r="BF285" s="162"/>
      <c r="BG285" s="162"/>
      <c r="BH285" s="162"/>
      <c r="BI285" s="162"/>
    </row>
    <row r="286" spans="1:61">
      <c r="A286" s="590"/>
      <c r="B286" s="518"/>
      <c r="C286" s="518"/>
      <c r="D286" s="518"/>
      <c r="E286" s="518"/>
      <c r="F286" s="518"/>
      <c r="G286" s="518"/>
      <c r="H286" s="573"/>
      <c r="I286" s="574"/>
      <c r="J286" s="574"/>
      <c r="K286" s="574"/>
      <c r="L286" s="574"/>
      <c r="M286" s="574"/>
      <c r="N286" s="574"/>
      <c r="O286" s="574"/>
      <c r="P286" s="593"/>
      <c r="Q286" s="518"/>
      <c r="R286" s="518"/>
      <c r="S286" s="518"/>
      <c r="T286" s="518"/>
      <c r="U286" s="518"/>
      <c r="V286" s="518"/>
      <c r="W286" s="518"/>
      <c r="X286" s="518"/>
      <c r="Y286" s="583"/>
      <c r="Z286" s="583"/>
      <c r="AA286" s="583"/>
      <c r="AB286" s="583"/>
      <c r="AC286" s="583"/>
      <c r="AD286" s="583"/>
      <c r="AE286" s="583"/>
      <c r="AF286" s="583"/>
      <c r="AG286" s="584"/>
      <c r="AH286" s="584"/>
      <c r="AI286" s="584"/>
      <c r="AJ286" s="584"/>
      <c r="AK286" s="584"/>
      <c r="AL286" s="584"/>
      <c r="AM286" s="584"/>
      <c r="AN286" s="584"/>
      <c r="AO286" s="570"/>
      <c r="AP286" s="571"/>
      <c r="AQ286" s="571"/>
      <c r="AR286" s="571"/>
      <c r="AS286" s="571"/>
      <c r="AT286" s="571"/>
      <c r="AU286" s="571"/>
      <c r="AV286" s="571"/>
      <c r="AW286" s="571"/>
      <c r="AX286" s="571"/>
      <c r="AY286" s="572"/>
      <c r="AZ286" s="152"/>
      <c r="BA286" s="156"/>
      <c r="BB286" s="156"/>
      <c r="BC286" s="156"/>
      <c r="BD286" s="162"/>
      <c r="BE286" s="162"/>
      <c r="BF286" s="162"/>
      <c r="BG286" s="162"/>
      <c r="BH286" s="162"/>
      <c r="BI286" s="162"/>
    </row>
    <row r="287" spans="1:61">
      <c r="A287" s="590"/>
      <c r="B287" s="518"/>
      <c r="C287" s="518"/>
      <c r="D287" s="518"/>
      <c r="E287" s="518"/>
      <c r="F287" s="518"/>
      <c r="G287" s="518"/>
      <c r="H287" s="591" t="s">
        <v>148</v>
      </c>
      <c r="I287" s="591"/>
      <c r="J287" s="591"/>
      <c r="K287" s="591" t="s">
        <v>149</v>
      </c>
      <c r="L287" s="591"/>
      <c r="M287" s="591"/>
      <c r="N287" s="591" t="s">
        <v>147</v>
      </c>
      <c r="O287" s="591"/>
      <c r="P287" s="591"/>
      <c r="Q287" s="518"/>
      <c r="R287" s="518"/>
      <c r="S287" s="518"/>
      <c r="T287" s="518"/>
      <c r="U287" s="518"/>
      <c r="V287" s="518"/>
      <c r="W287" s="518"/>
      <c r="X287" s="518"/>
      <c r="Y287" s="583"/>
      <c r="Z287" s="583"/>
      <c r="AA287" s="583"/>
      <c r="AB287" s="583"/>
      <c r="AC287" s="583"/>
      <c r="AD287" s="583"/>
      <c r="AE287" s="583"/>
      <c r="AF287" s="583"/>
      <c r="AG287" s="584"/>
      <c r="AH287" s="584"/>
      <c r="AI287" s="584"/>
      <c r="AJ287" s="584"/>
      <c r="AK287" s="584"/>
      <c r="AL287" s="584"/>
      <c r="AM287" s="584"/>
      <c r="AN287" s="584"/>
      <c r="AO287" s="573"/>
      <c r="AP287" s="574"/>
      <c r="AQ287" s="574"/>
      <c r="AR287" s="574"/>
      <c r="AS287" s="574"/>
      <c r="AT287" s="574"/>
      <c r="AU287" s="574"/>
      <c r="AV287" s="574"/>
      <c r="AW287" s="574"/>
      <c r="AX287" s="574"/>
      <c r="AY287" s="575"/>
      <c r="AZ287" s="152"/>
      <c r="BA287" s="156"/>
      <c r="BB287" s="156"/>
      <c r="BC287" s="156"/>
      <c r="BD287" s="156"/>
      <c r="BE287" s="156"/>
      <c r="BF287" s="156"/>
      <c r="BG287" s="156"/>
      <c r="BH287" s="156"/>
    </row>
    <row r="288" spans="1:61">
      <c r="A288" s="594" t="s">
        <v>154</v>
      </c>
      <c r="B288" s="588"/>
      <c r="C288" s="588"/>
      <c r="D288" s="338" t="s">
        <v>146</v>
      </c>
      <c r="E288" s="588" t="s">
        <v>151</v>
      </c>
      <c r="F288" s="588"/>
      <c r="G288" s="589"/>
      <c r="H288" s="586">
        <v>1.65</v>
      </c>
      <c r="I288" s="586"/>
      <c r="J288" s="586"/>
      <c r="K288" s="585">
        <v>1.57</v>
      </c>
      <c r="L288" s="586"/>
      <c r="M288" s="587"/>
      <c r="N288" s="586">
        <f t="shared" ref="N288:N297" si="47">TRUNC(MEDIAN(H288:M288),2)</f>
        <v>1.61</v>
      </c>
      <c r="O288" s="588"/>
      <c r="P288" s="588"/>
      <c r="Q288" s="585">
        <v>80</v>
      </c>
      <c r="R288" s="586"/>
      <c r="S288" s="586"/>
      <c r="T288" s="587"/>
      <c r="U288" s="586">
        <v>1.8</v>
      </c>
      <c r="V288" s="586"/>
      <c r="W288" s="586"/>
      <c r="X288" s="586"/>
      <c r="Y288" s="585">
        <f>TRUNC(IF(N288&gt;1.5,1.5*Q288*U288,N288*Q288*U288),2)</f>
        <v>216</v>
      </c>
      <c r="Z288" s="586"/>
      <c r="AA288" s="586"/>
      <c r="AB288" s="587"/>
      <c r="AC288" s="585">
        <f>TRUNC(IF(N288&gt;1.5,(N288-1.5)*Q288*U288,0),2)</f>
        <v>15.84</v>
      </c>
      <c r="AD288" s="586"/>
      <c r="AE288" s="586"/>
      <c r="AF288" s="587"/>
      <c r="AG288" s="588">
        <f>TRUNC((3.14*0.36^2)*Q288,2)</f>
        <v>32.549999999999997</v>
      </c>
      <c r="AH288" s="588"/>
      <c r="AI288" s="588"/>
      <c r="AJ288" s="589"/>
      <c r="AK288" s="586">
        <f>Y288+AC288-AG288</f>
        <v>199.29000000000002</v>
      </c>
      <c r="AL288" s="588"/>
      <c r="AM288" s="588"/>
      <c r="AN288" s="589"/>
      <c r="AO288" s="576" t="s">
        <v>166</v>
      </c>
      <c r="AP288" s="577"/>
      <c r="AQ288" s="577"/>
      <c r="AR288" s="577"/>
      <c r="AS288" s="577"/>
      <c r="AT288" s="577"/>
      <c r="AU288" s="577"/>
      <c r="AV288" s="577"/>
      <c r="AW288" s="577"/>
      <c r="AX288" s="577"/>
      <c r="AY288" s="578"/>
      <c r="AZ288" s="152"/>
      <c r="BA288" s="156"/>
      <c r="BB288" s="156"/>
      <c r="BC288" s="156"/>
      <c r="BD288" s="156"/>
      <c r="BE288" s="156"/>
      <c r="BF288" s="156"/>
      <c r="BG288" s="156"/>
      <c r="BH288" s="156"/>
    </row>
    <row r="289" spans="1:75">
      <c r="A289" s="548" t="s">
        <v>151</v>
      </c>
      <c r="B289" s="549"/>
      <c r="C289" s="549"/>
      <c r="D289" s="333" t="s">
        <v>146</v>
      </c>
      <c r="E289" s="549" t="s">
        <v>152</v>
      </c>
      <c r="F289" s="549"/>
      <c r="G289" s="551"/>
      <c r="H289" s="580">
        <f>K288</f>
        <v>1.57</v>
      </c>
      <c r="I289" s="580"/>
      <c r="J289" s="580"/>
      <c r="K289" s="579">
        <v>1.47</v>
      </c>
      <c r="L289" s="580"/>
      <c r="M289" s="581"/>
      <c r="N289" s="580">
        <f t="shared" si="47"/>
        <v>1.52</v>
      </c>
      <c r="O289" s="549"/>
      <c r="P289" s="549"/>
      <c r="Q289" s="579">
        <v>91</v>
      </c>
      <c r="R289" s="580"/>
      <c r="S289" s="580"/>
      <c r="T289" s="581"/>
      <c r="U289" s="580">
        <v>1.8</v>
      </c>
      <c r="V289" s="580"/>
      <c r="W289" s="580"/>
      <c r="X289" s="580"/>
      <c r="Y289" s="579">
        <f t="shared" ref="Y289:Y297" si="48">TRUNC(IF(N289&gt;1.5,1.5*Q289*U289,N289*Q289*U289),2)</f>
        <v>245.7</v>
      </c>
      <c r="Z289" s="580"/>
      <c r="AA289" s="580"/>
      <c r="AB289" s="581"/>
      <c r="AC289" s="579">
        <f t="shared" ref="AC289:AC297" si="49">TRUNC(IF(N289&gt;1.5,(N289-1.5)*Q289*U289,0),2)</f>
        <v>3.27</v>
      </c>
      <c r="AD289" s="580"/>
      <c r="AE289" s="580"/>
      <c r="AF289" s="581"/>
      <c r="AG289" s="549">
        <f t="shared" ref="AG289:AG297" si="50">TRUNC((3.14*0.36^2)*Q289,2)</f>
        <v>37.03</v>
      </c>
      <c r="AH289" s="549"/>
      <c r="AI289" s="549"/>
      <c r="AJ289" s="551"/>
      <c r="AK289" s="549">
        <f t="shared" ref="AK289:AK297" si="51">Y289+AC289-AG289</f>
        <v>211.94</v>
      </c>
      <c r="AL289" s="549"/>
      <c r="AM289" s="549"/>
      <c r="AN289" s="551"/>
      <c r="AO289" s="556" t="s">
        <v>166</v>
      </c>
      <c r="AP289" s="557"/>
      <c r="AQ289" s="557"/>
      <c r="AR289" s="557"/>
      <c r="AS289" s="557"/>
      <c r="AT289" s="557"/>
      <c r="AU289" s="557"/>
      <c r="AV289" s="557"/>
      <c r="AW289" s="557"/>
      <c r="AX289" s="557"/>
      <c r="AY289" s="558"/>
      <c r="AZ289" s="152"/>
      <c r="BA289" s="164"/>
      <c r="BB289" s="164"/>
      <c r="BC289" s="164"/>
      <c r="BD289" s="164"/>
      <c r="BE289" s="164"/>
      <c r="BF289" s="164"/>
      <c r="BG289" s="164"/>
      <c r="BH289" s="164"/>
    </row>
    <row r="290" spans="1:75">
      <c r="A290" s="548" t="s">
        <v>152</v>
      </c>
      <c r="B290" s="549"/>
      <c r="C290" s="549"/>
      <c r="D290" s="333" t="s">
        <v>146</v>
      </c>
      <c r="E290" s="549" t="s">
        <v>153</v>
      </c>
      <c r="F290" s="549"/>
      <c r="G290" s="551"/>
      <c r="H290" s="580">
        <f>K289</f>
        <v>1.47</v>
      </c>
      <c r="I290" s="580"/>
      <c r="J290" s="580"/>
      <c r="K290" s="579">
        <v>1.4</v>
      </c>
      <c r="L290" s="580"/>
      <c r="M290" s="581"/>
      <c r="N290" s="580">
        <f t="shared" si="47"/>
        <v>1.43</v>
      </c>
      <c r="O290" s="549"/>
      <c r="P290" s="549"/>
      <c r="Q290" s="579">
        <v>91</v>
      </c>
      <c r="R290" s="580"/>
      <c r="S290" s="580"/>
      <c r="T290" s="581"/>
      <c r="U290" s="580">
        <v>1.8</v>
      </c>
      <c r="V290" s="580"/>
      <c r="W290" s="580"/>
      <c r="X290" s="580"/>
      <c r="Y290" s="579">
        <f t="shared" si="48"/>
        <v>234.23</v>
      </c>
      <c r="Z290" s="580"/>
      <c r="AA290" s="580"/>
      <c r="AB290" s="581"/>
      <c r="AC290" s="579">
        <f t="shared" si="49"/>
        <v>0</v>
      </c>
      <c r="AD290" s="580"/>
      <c r="AE290" s="580"/>
      <c r="AF290" s="581"/>
      <c r="AG290" s="549">
        <f t="shared" si="50"/>
        <v>37.03</v>
      </c>
      <c r="AH290" s="549"/>
      <c r="AI290" s="549"/>
      <c r="AJ290" s="551"/>
      <c r="AK290" s="549">
        <f t="shared" si="51"/>
        <v>197.2</v>
      </c>
      <c r="AL290" s="549"/>
      <c r="AM290" s="549"/>
      <c r="AN290" s="551"/>
      <c r="AO290" s="556" t="s">
        <v>166</v>
      </c>
      <c r="AP290" s="557"/>
      <c r="AQ290" s="557"/>
      <c r="AR290" s="557"/>
      <c r="AS290" s="557"/>
      <c r="AT290" s="557"/>
      <c r="AU290" s="557"/>
      <c r="AV290" s="557"/>
      <c r="AW290" s="557"/>
      <c r="AX290" s="557"/>
      <c r="AY290" s="558"/>
      <c r="AZ290" s="152"/>
      <c r="BA290" s="156"/>
      <c r="BB290" s="156"/>
      <c r="BC290" s="156"/>
      <c r="BD290" s="156"/>
      <c r="BE290" s="156"/>
      <c r="BF290" s="156"/>
      <c r="BG290" s="156"/>
      <c r="BH290" s="156"/>
    </row>
    <row r="291" spans="1:75">
      <c r="A291" s="548" t="s">
        <v>155</v>
      </c>
      <c r="B291" s="549"/>
      <c r="C291" s="549"/>
      <c r="D291" s="333" t="s">
        <v>146</v>
      </c>
      <c r="E291" s="549" t="s">
        <v>156</v>
      </c>
      <c r="F291" s="549"/>
      <c r="G291" s="551"/>
      <c r="H291" s="580">
        <v>2.75</v>
      </c>
      <c r="I291" s="580"/>
      <c r="J291" s="580"/>
      <c r="K291" s="579">
        <v>2</v>
      </c>
      <c r="L291" s="580"/>
      <c r="M291" s="581"/>
      <c r="N291" s="580">
        <f t="shared" si="47"/>
        <v>2.37</v>
      </c>
      <c r="O291" s="549"/>
      <c r="P291" s="549"/>
      <c r="Q291" s="579">
        <v>80</v>
      </c>
      <c r="R291" s="580"/>
      <c r="S291" s="580"/>
      <c r="T291" s="581"/>
      <c r="U291" s="580">
        <v>1.8</v>
      </c>
      <c r="V291" s="580"/>
      <c r="W291" s="580"/>
      <c r="X291" s="580"/>
      <c r="Y291" s="579">
        <f t="shared" si="48"/>
        <v>216</v>
      </c>
      <c r="Z291" s="580"/>
      <c r="AA291" s="580"/>
      <c r="AB291" s="581"/>
      <c r="AC291" s="579">
        <f t="shared" si="49"/>
        <v>125.28</v>
      </c>
      <c r="AD291" s="580"/>
      <c r="AE291" s="580"/>
      <c r="AF291" s="581"/>
      <c r="AG291" s="549">
        <f t="shared" si="50"/>
        <v>32.549999999999997</v>
      </c>
      <c r="AH291" s="549"/>
      <c r="AI291" s="549"/>
      <c r="AJ291" s="551"/>
      <c r="AK291" s="549">
        <f t="shared" si="51"/>
        <v>308.72999999999996</v>
      </c>
      <c r="AL291" s="549"/>
      <c r="AM291" s="549"/>
      <c r="AN291" s="551"/>
      <c r="AO291" s="556" t="s">
        <v>16</v>
      </c>
      <c r="AP291" s="557"/>
      <c r="AQ291" s="557"/>
      <c r="AR291" s="557"/>
      <c r="AS291" s="557"/>
      <c r="AT291" s="557"/>
      <c r="AU291" s="557"/>
      <c r="AV291" s="557"/>
      <c r="AW291" s="557"/>
      <c r="AX291" s="557"/>
      <c r="AY291" s="558"/>
      <c r="AZ291" s="152"/>
      <c r="BA291" s="156"/>
      <c r="BB291" s="156"/>
      <c r="BC291" s="156"/>
      <c r="BD291" s="156"/>
      <c r="BE291" s="156"/>
      <c r="BF291" s="156"/>
      <c r="BG291" s="156"/>
      <c r="BH291" s="156"/>
    </row>
    <row r="292" spans="1:75">
      <c r="A292" s="548" t="s">
        <v>156</v>
      </c>
      <c r="B292" s="549"/>
      <c r="C292" s="549"/>
      <c r="D292" s="333" t="s">
        <v>146</v>
      </c>
      <c r="E292" s="549" t="s">
        <v>157</v>
      </c>
      <c r="F292" s="549"/>
      <c r="G292" s="551"/>
      <c r="H292" s="580">
        <v>2</v>
      </c>
      <c r="I292" s="580"/>
      <c r="J292" s="580"/>
      <c r="K292" s="579">
        <v>1.1499999999999999</v>
      </c>
      <c r="L292" s="580"/>
      <c r="M292" s="581"/>
      <c r="N292" s="580">
        <f t="shared" si="47"/>
        <v>1.57</v>
      </c>
      <c r="O292" s="549"/>
      <c r="P292" s="549"/>
      <c r="Q292" s="579">
        <v>80</v>
      </c>
      <c r="R292" s="580"/>
      <c r="S292" s="580"/>
      <c r="T292" s="581"/>
      <c r="U292" s="580">
        <v>1.8</v>
      </c>
      <c r="V292" s="580"/>
      <c r="W292" s="580"/>
      <c r="X292" s="580"/>
      <c r="Y292" s="579">
        <f t="shared" si="48"/>
        <v>216</v>
      </c>
      <c r="Z292" s="580"/>
      <c r="AA292" s="580"/>
      <c r="AB292" s="581"/>
      <c r="AC292" s="579">
        <f t="shared" si="49"/>
        <v>10.08</v>
      </c>
      <c r="AD292" s="580"/>
      <c r="AE292" s="580"/>
      <c r="AF292" s="581"/>
      <c r="AG292" s="549">
        <f t="shared" si="50"/>
        <v>32.549999999999997</v>
      </c>
      <c r="AH292" s="549"/>
      <c r="AI292" s="549"/>
      <c r="AJ292" s="551"/>
      <c r="AK292" s="549">
        <f t="shared" si="51"/>
        <v>193.53000000000003</v>
      </c>
      <c r="AL292" s="549"/>
      <c r="AM292" s="549"/>
      <c r="AN292" s="551"/>
      <c r="AO292" s="556" t="s">
        <v>16</v>
      </c>
      <c r="AP292" s="557"/>
      <c r="AQ292" s="557"/>
      <c r="AR292" s="557"/>
      <c r="AS292" s="557"/>
      <c r="AT292" s="557"/>
      <c r="AU292" s="557"/>
      <c r="AV292" s="557"/>
      <c r="AW292" s="557"/>
      <c r="AX292" s="557"/>
      <c r="AY292" s="558"/>
      <c r="AZ292" s="152"/>
      <c r="BA292" s="156"/>
      <c r="BB292" s="156"/>
      <c r="BC292" s="156"/>
      <c r="BD292" s="156"/>
      <c r="BE292" s="156"/>
      <c r="BF292" s="156"/>
      <c r="BG292" s="156"/>
      <c r="BH292" s="156"/>
    </row>
    <row r="293" spans="1:75">
      <c r="A293" s="548" t="s">
        <v>158</v>
      </c>
      <c r="B293" s="549"/>
      <c r="C293" s="549"/>
      <c r="D293" s="333" t="s">
        <v>146</v>
      </c>
      <c r="E293" s="549" t="s">
        <v>159</v>
      </c>
      <c r="F293" s="549"/>
      <c r="G293" s="551"/>
      <c r="H293" s="580">
        <v>2.73</v>
      </c>
      <c r="I293" s="580"/>
      <c r="J293" s="580"/>
      <c r="K293" s="579">
        <v>1.93</v>
      </c>
      <c r="L293" s="580"/>
      <c r="M293" s="581"/>
      <c r="N293" s="580">
        <f t="shared" si="47"/>
        <v>2.33</v>
      </c>
      <c r="O293" s="549"/>
      <c r="P293" s="549"/>
      <c r="Q293" s="579">
        <v>82</v>
      </c>
      <c r="R293" s="580"/>
      <c r="S293" s="580"/>
      <c r="T293" s="581"/>
      <c r="U293" s="580">
        <v>1.8</v>
      </c>
      <c r="V293" s="580"/>
      <c r="W293" s="580"/>
      <c r="X293" s="580"/>
      <c r="Y293" s="579">
        <f t="shared" si="48"/>
        <v>221.4</v>
      </c>
      <c r="Z293" s="580"/>
      <c r="AA293" s="580"/>
      <c r="AB293" s="581"/>
      <c r="AC293" s="579">
        <f t="shared" si="49"/>
        <v>122.5</v>
      </c>
      <c r="AD293" s="580"/>
      <c r="AE293" s="580"/>
      <c r="AF293" s="581"/>
      <c r="AG293" s="549">
        <f t="shared" si="50"/>
        <v>33.36</v>
      </c>
      <c r="AH293" s="549"/>
      <c r="AI293" s="549"/>
      <c r="AJ293" s="551"/>
      <c r="AK293" s="549">
        <f t="shared" si="51"/>
        <v>310.53999999999996</v>
      </c>
      <c r="AL293" s="549"/>
      <c r="AM293" s="549"/>
      <c r="AN293" s="551"/>
      <c r="AO293" s="556" t="s">
        <v>12</v>
      </c>
      <c r="AP293" s="557"/>
      <c r="AQ293" s="557"/>
      <c r="AR293" s="557"/>
      <c r="AS293" s="557"/>
      <c r="AT293" s="557"/>
      <c r="AU293" s="557"/>
      <c r="AV293" s="557"/>
      <c r="AW293" s="557"/>
      <c r="AX293" s="557"/>
      <c r="AY293" s="558"/>
      <c r="AZ293" s="152"/>
      <c r="BA293" s="156"/>
      <c r="BB293" s="156"/>
      <c r="BC293" s="156"/>
      <c r="BD293" s="156"/>
      <c r="BE293" s="156"/>
      <c r="BF293" s="156"/>
      <c r="BG293" s="156"/>
      <c r="BH293" s="156"/>
    </row>
    <row r="294" spans="1:75">
      <c r="A294" s="548" t="s">
        <v>159</v>
      </c>
      <c r="B294" s="549"/>
      <c r="C294" s="549"/>
      <c r="D294" s="333" t="s">
        <v>146</v>
      </c>
      <c r="E294" s="549" t="s">
        <v>157</v>
      </c>
      <c r="F294" s="549"/>
      <c r="G294" s="551"/>
      <c r="H294" s="580">
        <v>1.93</v>
      </c>
      <c r="I294" s="580"/>
      <c r="J294" s="580"/>
      <c r="K294" s="579">
        <v>1.1499999999999999</v>
      </c>
      <c r="L294" s="580"/>
      <c r="M294" s="581"/>
      <c r="N294" s="580">
        <f t="shared" si="47"/>
        <v>1.54</v>
      </c>
      <c r="O294" s="549"/>
      <c r="P294" s="549"/>
      <c r="Q294" s="579">
        <v>80</v>
      </c>
      <c r="R294" s="580"/>
      <c r="S294" s="580"/>
      <c r="T294" s="581"/>
      <c r="U294" s="580">
        <v>1.8</v>
      </c>
      <c r="V294" s="580"/>
      <c r="W294" s="580"/>
      <c r="X294" s="580"/>
      <c r="Y294" s="579">
        <f t="shared" si="48"/>
        <v>216</v>
      </c>
      <c r="Z294" s="580"/>
      <c r="AA294" s="580"/>
      <c r="AB294" s="581"/>
      <c r="AC294" s="579">
        <f t="shared" si="49"/>
        <v>5.76</v>
      </c>
      <c r="AD294" s="580"/>
      <c r="AE294" s="580"/>
      <c r="AF294" s="581"/>
      <c r="AG294" s="549">
        <f t="shared" si="50"/>
        <v>32.549999999999997</v>
      </c>
      <c r="AH294" s="549"/>
      <c r="AI294" s="549"/>
      <c r="AJ294" s="551"/>
      <c r="AK294" s="549">
        <f t="shared" si="51"/>
        <v>189.20999999999998</v>
      </c>
      <c r="AL294" s="549"/>
      <c r="AM294" s="549"/>
      <c r="AN294" s="551"/>
      <c r="AO294" s="556" t="s">
        <v>12</v>
      </c>
      <c r="AP294" s="557"/>
      <c r="AQ294" s="557"/>
      <c r="AR294" s="557"/>
      <c r="AS294" s="557"/>
      <c r="AT294" s="557"/>
      <c r="AU294" s="557"/>
      <c r="AV294" s="557"/>
      <c r="AW294" s="557"/>
      <c r="AX294" s="557"/>
      <c r="AY294" s="558"/>
      <c r="AZ294" s="152"/>
      <c r="BA294" s="156"/>
      <c r="BB294" s="156"/>
      <c r="BC294" s="156"/>
      <c r="BD294" s="156"/>
      <c r="BE294" s="156"/>
      <c r="BF294" s="156"/>
      <c r="BG294" s="156"/>
      <c r="BH294" s="156"/>
    </row>
    <row r="295" spans="1:75">
      <c r="A295" s="548" t="s">
        <v>157</v>
      </c>
      <c r="B295" s="549"/>
      <c r="C295" s="549"/>
      <c r="D295" s="333" t="s">
        <v>146</v>
      </c>
      <c r="E295" s="549" t="s">
        <v>160</v>
      </c>
      <c r="F295" s="549"/>
      <c r="G295" s="551"/>
      <c r="H295" s="580">
        <v>1.1499999999999999</v>
      </c>
      <c r="I295" s="580"/>
      <c r="J295" s="580"/>
      <c r="K295" s="579">
        <v>1.2</v>
      </c>
      <c r="L295" s="580"/>
      <c r="M295" s="581"/>
      <c r="N295" s="580">
        <f t="shared" si="47"/>
        <v>1.17</v>
      </c>
      <c r="O295" s="549"/>
      <c r="P295" s="549"/>
      <c r="Q295" s="579">
        <v>73</v>
      </c>
      <c r="R295" s="580"/>
      <c r="S295" s="580"/>
      <c r="T295" s="581"/>
      <c r="U295" s="580">
        <v>1.8</v>
      </c>
      <c r="V295" s="580"/>
      <c r="W295" s="580"/>
      <c r="X295" s="580"/>
      <c r="Y295" s="579">
        <f t="shared" si="48"/>
        <v>153.72999999999999</v>
      </c>
      <c r="Z295" s="580"/>
      <c r="AA295" s="580"/>
      <c r="AB295" s="581"/>
      <c r="AC295" s="579">
        <f t="shared" si="49"/>
        <v>0</v>
      </c>
      <c r="AD295" s="580"/>
      <c r="AE295" s="580"/>
      <c r="AF295" s="581"/>
      <c r="AG295" s="549">
        <f t="shared" si="50"/>
        <v>29.7</v>
      </c>
      <c r="AH295" s="549"/>
      <c r="AI295" s="549"/>
      <c r="AJ295" s="551"/>
      <c r="AK295" s="549">
        <f t="shared" si="51"/>
        <v>124.02999999999999</v>
      </c>
      <c r="AL295" s="549"/>
      <c r="AM295" s="549"/>
      <c r="AN295" s="551"/>
      <c r="AO295" s="556" t="s">
        <v>134</v>
      </c>
      <c r="AP295" s="557"/>
      <c r="AQ295" s="557"/>
      <c r="AR295" s="557"/>
      <c r="AS295" s="557"/>
      <c r="AT295" s="557"/>
      <c r="AU295" s="557"/>
      <c r="AV295" s="557"/>
      <c r="AW295" s="557"/>
      <c r="AX295" s="557"/>
      <c r="AY295" s="558"/>
      <c r="AZ295" s="152"/>
      <c r="BA295" s="156"/>
      <c r="BB295" s="156"/>
      <c r="BC295" s="156"/>
      <c r="BD295" s="156"/>
      <c r="BE295" s="156"/>
      <c r="BF295" s="156"/>
      <c r="BG295" s="156"/>
      <c r="BH295" s="156"/>
    </row>
    <row r="296" spans="1:75">
      <c r="A296" s="548" t="s">
        <v>160</v>
      </c>
      <c r="B296" s="549"/>
      <c r="C296" s="549"/>
      <c r="D296" s="333" t="s">
        <v>146</v>
      </c>
      <c r="E296" s="549" t="s">
        <v>161</v>
      </c>
      <c r="F296" s="549"/>
      <c r="G296" s="551"/>
      <c r="H296" s="580">
        <v>1.2</v>
      </c>
      <c r="I296" s="580"/>
      <c r="J296" s="580"/>
      <c r="K296" s="579">
        <v>1.68</v>
      </c>
      <c r="L296" s="580"/>
      <c r="M296" s="581"/>
      <c r="N296" s="580">
        <f t="shared" si="47"/>
        <v>1.44</v>
      </c>
      <c r="O296" s="549"/>
      <c r="P296" s="549"/>
      <c r="Q296" s="579">
        <v>56</v>
      </c>
      <c r="R296" s="580"/>
      <c r="S296" s="580"/>
      <c r="T296" s="581"/>
      <c r="U296" s="580">
        <v>1.8</v>
      </c>
      <c r="V296" s="580"/>
      <c r="W296" s="580"/>
      <c r="X296" s="580"/>
      <c r="Y296" s="579">
        <f t="shared" si="48"/>
        <v>145.15</v>
      </c>
      <c r="Z296" s="580"/>
      <c r="AA296" s="580"/>
      <c r="AB296" s="581"/>
      <c r="AC296" s="579">
        <f t="shared" si="49"/>
        <v>0</v>
      </c>
      <c r="AD296" s="580"/>
      <c r="AE296" s="580"/>
      <c r="AF296" s="581"/>
      <c r="AG296" s="549">
        <f t="shared" si="50"/>
        <v>22.78</v>
      </c>
      <c r="AH296" s="549"/>
      <c r="AI296" s="549"/>
      <c r="AJ296" s="551"/>
      <c r="AK296" s="549">
        <f t="shared" si="51"/>
        <v>122.37</v>
      </c>
      <c r="AL296" s="549"/>
      <c r="AM296" s="549"/>
      <c r="AN296" s="551"/>
      <c r="AO296" s="556" t="s">
        <v>134</v>
      </c>
      <c r="AP296" s="557"/>
      <c r="AQ296" s="557"/>
      <c r="AR296" s="557"/>
      <c r="AS296" s="557"/>
      <c r="AT296" s="557"/>
      <c r="AU296" s="557"/>
      <c r="AV296" s="557"/>
      <c r="AW296" s="557"/>
      <c r="AX296" s="557"/>
      <c r="AY296" s="558"/>
      <c r="AZ296" s="152"/>
      <c r="BA296" s="156"/>
      <c r="BB296" s="156"/>
      <c r="BC296" s="156"/>
      <c r="BD296" s="156"/>
      <c r="BE296" s="156"/>
      <c r="BF296" s="156"/>
      <c r="BG296" s="156"/>
      <c r="BH296" s="156"/>
    </row>
    <row r="297" spans="1:75" ht="15.75" thickBot="1">
      <c r="A297" s="548" t="s">
        <v>161</v>
      </c>
      <c r="B297" s="549"/>
      <c r="C297" s="549"/>
      <c r="D297" s="333" t="s">
        <v>146</v>
      </c>
      <c r="E297" s="549" t="s">
        <v>153</v>
      </c>
      <c r="F297" s="549"/>
      <c r="G297" s="551"/>
      <c r="H297" s="580">
        <v>1.68</v>
      </c>
      <c r="I297" s="580"/>
      <c r="J297" s="580"/>
      <c r="K297" s="579">
        <v>1.42</v>
      </c>
      <c r="L297" s="580"/>
      <c r="M297" s="581"/>
      <c r="N297" s="580">
        <f t="shared" si="47"/>
        <v>1.55</v>
      </c>
      <c r="O297" s="549"/>
      <c r="P297" s="549"/>
      <c r="Q297" s="579">
        <v>56</v>
      </c>
      <c r="R297" s="580"/>
      <c r="S297" s="580"/>
      <c r="T297" s="581"/>
      <c r="U297" s="580">
        <v>1.8</v>
      </c>
      <c r="V297" s="580"/>
      <c r="W297" s="580"/>
      <c r="X297" s="580"/>
      <c r="Y297" s="579">
        <f t="shared" si="48"/>
        <v>151.19999999999999</v>
      </c>
      <c r="Z297" s="580"/>
      <c r="AA297" s="580"/>
      <c r="AB297" s="581"/>
      <c r="AC297" s="579">
        <f t="shared" si="49"/>
        <v>5.04</v>
      </c>
      <c r="AD297" s="580"/>
      <c r="AE297" s="580"/>
      <c r="AF297" s="581"/>
      <c r="AG297" s="549">
        <f t="shared" si="50"/>
        <v>22.78</v>
      </c>
      <c r="AH297" s="549"/>
      <c r="AI297" s="549"/>
      <c r="AJ297" s="551"/>
      <c r="AK297" s="549">
        <f t="shared" si="51"/>
        <v>133.45999999999998</v>
      </c>
      <c r="AL297" s="549"/>
      <c r="AM297" s="549"/>
      <c r="AN297" s="551"/>
      <c r="AO297" s="556" t="s">
        <v>134</v>
      </c>
      <c r="AP297" s="557"/>
      <c r="AQ297" s="557"/>
      <c r="AR297" s="557"/>
      <c r="AS297" s="557"/>
      <c r="AT297" s="557"/>
      <c r="AU297" s="557"/>
      <c r="AV297" s="557"/>
      <c r="AW297" s="557"/>
      <c r="AX297" s="557"/>
      <c r="AY297" s="558"/>
      <c r="AZ297" s="152"/>
      <c r="BA297" s="156"/>
      <c r="BB297" s="156"/>
      <c r="BC297" s="156"/>
      <c r="BD297" s="156"/>
      <c r="BE297" s="156"/>
      <c r="BF297" s="156"/>
      <c r="BG297" s="156"/>
      <c r="BH297" s="156"/>
    </row>
    <row r="298" spans="1:75" ht="15.75" thickBot="1">
      <c r="A298" s="562" t="s">
        <v>138</v>
      </c>
      <c r="B298" s="563"/>
      <c r="C298" s="563"/>
      <c r="D298" s="563"/>
      <c r="E298" s="563"/>
      <c r="F298" s="563"/>
      <c r="G298" s="563"/>
      <c r="H298" s="563"/>
      <c r="I298" s="563"/>
      <c r="J298" s="563"/>
      <c r="K298" s="563"/>
      <c r="L298" s="563"/>
      <c r="M298" s="563"/>
      <c r="N298" s="563"/>
      <c r="O298" s="563"/>
      <c r="P298" s="563"/>
      <c r="Q298" s="564">
        <f>SUM(Q288:T297)</f>
        <v>769</v>
      </c>
      <c r="R298" s="564"/>
      <c r="S298" s="564"/>
      <c r="T298" s="564"/>
      <c r="U298" s="564"/>
      <c r="V298" s="564"/>
      <c r="W298" s="564"/>
      <c r="X298" s="564"/>
      <c r="Y298" s="564">
        <f>SUM(Y288:AB297)</f>
        <v>2015.41</v>
      </c>
      <c r="Z298" s="564"/>
      <c r="AA298" s="564"/>
      <c r="AB298" s="564"/>
      <c r="AC298" s="564">
        <f>SUM(AC288:AF297)</f>
        <v>287.77000000000004</v>
      </c>
      <c r="AD298" s="564"/>
      <c r="AE298" s="564"/>
      <c r="AF298" s="564"/>
      <c r="AG298" s="564">
        <f>SUM(AG288:AJ297)</f>
        <v>312.88</v>
      </c>
      <c r="AH298" s="564"/>
      <c r="AI298" s="564"/>
      <c r="AJ298" s="564"/>
      <c r="AK298" s="564">
        <f>SUM(AK288:AN297)</f>
        <v>1990.3000000000002</v>
      </c>
      <c r="AL298" s="564"/>
      <c r="AM298" s="564"/>
      <c r="AN298" s="564"/>
      <c r="AO298" s="565"/>
      <c r="AP298" s="565"/>
      <c r="AQ298" s="565"/>
      <c r="AR298" s="565"/>
      <c r="AS298" s="565"/>
      <c r="AT298" s="565"/>
      <c r="AU298" s="565"/>
      <c r="AV298" s="565"/>
      <c r="AW298" s="565"/>
      <c r="AX298" s="565"/>
      <c r="AY298" s="566"/>
      <c r="AZ298" s="152"/>
      <c r="BA298" s="156"/>
      <c r="BB298" s="156"/>
      <c r="BC298" s="156"/>
      <c r="BD298" s="156"/>
    </row>
    <row r="299" spans="1:75" ht="15.75" thickBot="1">
      <c r="A299" s="166"/>
      <c r="B299" s="161"/>
      <c r="C299" s="161"/>
      <c r="D299" s="161"/>
      <c r="E299" s="161"/>
      <c r="F299" s="161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61"/>
      <c r="Z299" s="161"/>
      <c r="AA299" s="161"/>
      <c r="AB299" s="161"/>
      <c r="AC299" s="161"/>
      <c r="AD299" s="161"/>
      <c r="AE299" s="161"/>
      <c r="AF299" s="161"/>
      <c r="AG299" s="161"/>
      <c r="AH299" s="161"/>
      <c r="AI299" s="161"/>
      <c r="AJ299" s="161"/>
      <c r="AK299" s="161"/>
      <c r="AL299" s="161"/>
      <c r="AM299" s="161"/>
      <c r="AN299" s="161"/>
      <c r="AO299" s="161"/>
      <c r="AP299" s="161"/>
      <c r="AQ299" s="161"/>
      <c r="AR299" s="161"/>
      <c r="AS299" s="161"/>
      <c r="AT299" s="161"/>
      <c r="AU299" s="161"/>
      <c r="AV299" s="161"/>
      <c r="AW299" s="161"/>
      <c r="AX299" s="161"/>
      <c r="AY299" s="167"/>
      <c r="AZ299" s="152"/>
      <c r="BA299" s="152"/>
      <c r="BB299" s="152"/>
      <c r="BC299" s="152"/>
      <c r="BD299" s="156"/>
    </row>
    <row r="300" spans="1:75" ht="14.45" customHeight="1">
      <c r="A300" s="603" t="s">
        <v>180</v>
      </c>
      <c r="B300" s="604"/>
      <c r="C300" s="604"/>
      <c r="D300" s="604"/>
      <c r="E300" s="604"/>
      <c r="F300" s="604"/>
      <c r="G300" s="604"/>
      <c r="H300" s="604"/>
      <c r="I300" s="604"/>
      <c r="J300" s="604"/>
      <c r="K300" s="604"/>
      <c r="L300" s="604"/>
      <c r="M300" s="604"/>
      <c r="N300" s="605"/>
      <c r="O300" s="603" t="s">
        <v>181</v>
      </c>
      <c r="P300" s="604"/>
      <c r="Q300" s="604"/>
      <c r="R300" s="604"/>
      <c r="S300" s="604"/>
      <c r="T300" s="604"/>
      <c r="U300" s="604"/>
      <c r="V300" s="604"/>
      <c r="W300" s="604"/>
      <c r="X300" s="604"/>
      <c r="Y300" s="604"/>
      <c r="Z300" s="604"/>
      <c r="AA300" s="604"/>
      <c r="AB300" s="604"/>
      <c r="AC300" s="604"/>
      <c r="AD300" s="614"/>
      <c r="AE300" s="603" t="s">
        <v>183</v>
      </c>
      <c r="AF300" s="604"/>
      <c r="AG300" s="604"/>
      <c r="AH300" s="604"/>
      <c r="AI300" s="604"/>
      <c r="AJ300" s="604"/>
      <c r="AK300" s="604"/>
      <c r="AL300" s="604"/>
      <c r="AM300" s="604"/>
      <c r="AN300" s="604"/>
      <c r="AO300" s="604"/>
      <c r="AP300" s="604"/>
      <c r="AQ300" s="604"/>
      <c r="AR300" s="604"/>
      <c r="AS300" s="604"/>
      <c r="AT300" s="604"/>
      <c r="AU300" s="604"/>
      <c r="AV300" s="604"/>
      <c r="AW300" s="604"/>
      <c r="AX300" s="604"/>
      <c r="AY300" s="605"/>
      <c r="AZ300" s="152"/>
      <c r="BA300" s="152"/>
      <c r="BB300" s="152"/>
      <c r="BC300" s="152"/>
      <c r="BD300" s="156"/>
      <c r="BK300" s="161"/>
      <c r="BL300" s="161"/>
      <c r="BM300" s="161"/>
      <c r="BN300" s="161"/>
      <c r="BO300" s="161"/>
      <c r="BP300" s="161"/>
      <c r="BQ300" s="161"/>
      <c r="BR300" s="161"/>
      <c r="BS300" s="161"/>
      <c r="BT300" s="161"/>
      <c r="BU300" s="161"/>
      <c r="BV300" s="161"/>
      <c r="BW300" s="161"/>
    </row>
    <row r="301" spans="1:75">
      <c r="A301" s="608" t="s">
        <v>150</v>
      </c>
      <c r="B301" s="584"/>
      <c r="C301" s="584"/>
      <c r="D301" s="518" t="s">
        <v>137</v>
      </c>
      <c r="E301" s="518"/>
      <c r="F301" s="518"/>
      <c r="G301" s="584" t="s">
        <v>162</v>
      </c>
      <c r="H301" s="584"/>
      <c r="I301" s="584"/>
      <c r="J301" s="584"/>
      <c r="K301" s="584" t="s">
        <v>163</v>
      </c>
      <c r="L301" s="584"/>
      <c r="M301" s="584"/>
      <c r="N301" s="611"/>
      <c r="O301" s="590" t="s">
        <v>125</v>
      </c>
      <c r="P301" s="518"/>
      <c r="Q301" s="518"/>
      <c r="R301" s="518" t="s">
        <v>162</v>
      </c>
      <c r="S301" s="518"/>
      <c r="T301" s="518"/>
      <c r="U301" s="518"/>
      <c r="V301" s="518"/>
      <c r="W301" s="518"/>
      <c r="X301" s="518"/>
      <c r="Y301" s="518"/>
      <c r="Z301" s="518"/>
      <c r="AA301" s="518"/>
      <c r="AB301" s="518"/>
      <c r="AC301" s="518"/>
      <c r="AD301" s="522"/>
      <c r="AE301" s="590" t="s">
        <v>2</v>
      </c>
      <c r="AF301" s="518"/>
      <c r="AG301" s="518"/>
      <c r="AH301" s="518"/>
      <c r="AI301" s="518" t="s">
        <v>1</v>
      </c>
      <c r="AJ301" s="518"/>
      <c r="AK301" s="518"/>
      <c r="AL301" s="518" t="s">
        <v>137</v>
      </c>
      <c r="AM301" s="518"/>
      <c r="AN301" s="518"/>
      <c r="AO301" s="584" t="s">
        <v>179</v>
      </c>
      <c r="AP301" s="584"/>
      <c r="AQ301" s="584"/>
      <c r="AR301" s="584"/>
      <c r="AS301" s="584" t="s">
        <v>178</v>
      </c>
      <c r="AT301" s="584"/>
      <c r="AU301" s="584"/>
      <c r="AV301" s="584" t="s">
        <v>182</v>
      </c>
      <c r="AW301" s="584"/>
      <c r="AX301" s="584"/>
      <c r="AY301" s="611"/>
      <c r="AZ301" s="152"/>
      <c r="BK301" s="161"/>
      <c r="BM301" s="161"/>
      <c r="BN301" s="161"/>
      <c r="BP301" s="161"/>
      <c r="BQ301" s="161"/>
      <c r="BR301" s="161"/>
      <c r="BS301" s="161"/>
      <c r="BU301" s="161"/>
      <c r="BV301" s="161"/>
      <c r="BW301" s="161"/>
    </row>
    <row r="302" spans="1:75" ht="14.45" customHeight="1">
      <c r="A302" s="608"/>
      <c r="B302" s="584"/>
      <c r="C302" s="584"/>
      <c r="D302" s="518"/>
      <c r="E302" s="518"/>
      <c r="F302" s="518"/>
      <c r="G302" s="584"/>
      <c r="H302" s="584"/>
      <c r="I302" s="584"/>
      <c r="J302" s="584"/>
      <c r="K302" s="584"/>
      <c r="L302" s="584"/>
      <c r="M302" s="584"/>
      <c r="N302" s="611"/>
      <c r="O302" s="590"/>
      <c r="P302" s="518"/>
      <c r="Q302" s="518"/>
      <c r="R302" s="518" t="s">
        <v>135</v>
      </c>
      <c r="S302" s="518"/>
      <c r="T302" s="518"/>
      <c r="U302" s="518" t="s">
        <v>137</v>
      </c>
      <c r="V302" s="518"/>
      <c r="W302" s="518"/>
      <c r="X302" s="518" t="s">
        <v>136</v>
      </c>
      <c r="Y302" s="518"/>
      <c r="Z302" s="518"/>
      <c r="AA302" s="518" t="s">
        <v>129</v>
      </c>
      <c r="AB302" s="518"/>
      <c r="AC302" s="518"/>
      <c r="AD302" s="522"/>
      <c r="AE302" s="590"/>
      <c r="AF302" s="518"/>
      <c r="AG302" s="518"/>
      <c r="AH302" s="518"/>
      <c r="AI302" s="518"/>
      <c r="AJ302" s="518"/>
      <c r="AK302" s="518"/>
      <c r="AL302" s="518"/>
      <c r="AM302" s="518"/>
      <c r="AN302" s="518"/>
      <c r="AO302" s="584"/>
      <c r="AP302" s="584"/>
      <c r="AQ302" s="584"/>
      <c r="AR302" s="584"/>
      <c r="AS302" s="584"/>
      <c r="AT302" s="584"/>
      <c r="AU302" s="584"/>
      <c r="AV302" s="584"/>
      <c r="AW302" s="584"/>
      <c r="AX302" s="584"/>
      <c r="AY302" s="611"/>
      <c r="AZ302" s="152"/>
      <c r="BK302" s="161"/>
      <c r="BL302" s="161"/>
      <c r="BM302" s="161"/>
      <c r="BN302" s="161"/>
      <c r="BO302" s="161"/>
      <c r="BP302" s="161"/>
      <c r="BQ302" s="161"/>
      <c r="BR302" s="161"/>
      <c r="BS302" s="161"/>
      <c r="BT302" s="161"/>
      <c r="BU302" s="161"/>
      <c r="BV302" s="161"/>
      <c r="BW302" s="161"/>
    </row>
    <row r="303" spans="1:75">
      <c r="A303" s="608"/>
      <c r="B303" s="584"/>
      <c r="C303" s="584"/>
      <c r="D303" s="518"/>
      <c r="E303" s="518"/>
      <c r="F303" s="518"/>
      <c r="G303" s="584"/>
      <c r="H303" s="584"/>
      <c r="I303" s="584"/>
      <c r="J303" s="584"/>
      <c r="K303" s="584"/>
      <c r="L303" s="584"/>
      <c r="M303" s="584"/>
      <c r="N303" s="611"/>
      <c r="O303" s="590"/>
      <c r="P303" s="518"/>
      <c r="Q303" s="518"/>
      <c r="R303" s="518"/>
      <c r="S303" s="518"/>
      <c r="T303" s="518"/>
      <c r="U303" s="518"/>
      <c r="V303" s="518"/>
      <c r="W303" s="518"/>
      <c r="X303" s="518"/>
      <c r="Y303" s="518"/>
      <c r="Z303" s="518"/>
      <c r="AA303" s="518"/>
      <c r="AB303" s="518"/>
      <c r="AC303" s="518"/>
      <c r="AD303" s="522"/>
      <c r="AE303" s="590"/>
      <c r="AF303" s="518"/>
      <c r="AG303" s="518"/>
      <c r="AH303" s="518"/>
      <c r="AI303" s="518"/>
      <c r="AJ303" s="518"/>
      <c r="AK303" s="518"/>
      <c r="AL303" s="518"/>
      <c r="AM303" s="518"/>
      <c r="AN303" s="518"/>
      <c r="AO303" s="584"/>
      <c r="AP303" s="584"/>
      <c r="AQ303" s="584"/>
      <c r="AR303" s="584"/>
      <c r="AS303" s="584"/>
      <c r="AT303" s="584"/>
      <c r="AU303" s="584"/>
      <c r="AV303" s="584"/>
      <c r="AW303" s="584"/>
      <c r="AX303" s="584"/>
      <c r="AY303" s="611"/>
      <c r="BK303" s="161"/>
      <c r="BL303" s="161"/>
      <c r="BM303" s="161"/>
      <c r="BN303" s="161"/>
      <c r="BO303" s="161"/>
      <c r="BP303" s="161"/>
      <c r="BQ303" s="161"/>
      <c r="BR303" s="161"/>
      <c r="BS303" s="161"/>
      <c r="BT303" s="161"/>
      <c r="BU303" s="161"/>
      <c r="BV303" s="161"/>
      <c r="BW303" s="161"/>
    </row>
    <row r="304" spans="1:75">
      <c r="A304" s="595" t="s">
        <v>168</v>
      </c>
      <c r="B304" s="596"/>
      <c r="C304" s="597"/>
      <c r="D304" s="601">
        <f t="shared" ref="D304:D313" si="52">H288</f>
        <v>1.65</v>
      </c>
      <c r="E304" s="596"/>
      <c r="F304" s="596"/>
      <c r="G304" s="610">
        <f>ROUND(IF(D304&lt;1.5,D304*1.8*1.8,1.5*1.8*1.8),2)</f>
        <v>4.8600000000000003</v>
      </c>
      <c r="H304" s="588"/>
      <c r="I304" s="588"/>
      <c r="J304" s="589"/>
      <c r="K304" s="588">
        <f>ROUND(IF(D304&gt;1.5,(D304-1.5)*1.8*1.8,0),2)</f>
        <v>0.49</v>
      </c>
      <c r="L304" s="588"/>
      <c r="M304" s="588"/>
      <c r="N304" s="612"/>
      <c r="O304" s="598">
        <v>2</v>
      </c>
      <c r="P304" s="553"/>
      <c r="Q304" s="553"/>
      <c r="R304" s="606">
        <v>1.1000000000000001</v>
      </c>
      <c r="S304" s="596"/>
      <c r="T304" s="597"/>
      <c r="U304" s="553">
        <v>1</v>
      </c>
      <c r="V304" s="553"/>
      <c r="W304" s="553"/>
      <c r="X304" s="606">
        <v>1.7</v>
      </c>
      <c r="Y304" s="596"/>
      <c r="Z304" s="597"/>
      <c r="AA304" s="553">
        <f t="shared" ref="AA304:AA313" si="53">TRUNC(X304*U304*R304*O304,2)</f>
        <v>3.74</v>
      </c>
      <c r="AB304" s="553"/>
      <c r="AC304" s="553"/>
      <c r="AD304" s="553"/>
      <c r="AE304" s="548">
        <f>O304*4</f>
        <v>8</v>
      </c>
      <c r="AF304" s="549"/>
      <c r="AG304" s="549"/>
      <c r="AH304" s="549"/>
      <c r="AI304" s="550">
        <v>1.2</v>
      </c>
      <c r="AJ304" s="549"/>
      <c r="AK304" s="551"/>
      <c r="AL304" s="549">
        <v>1</v>
      </c>
      <c r="AM304" s="549"/>
      <c r="AN304" s="549"/>
      <c r="AO304" s="550">
        <f>AL304*AI304*AE304</f>
        <v>9.6</v>
      </c>
      <c r="AP304" s="549"/>
      <c r="AQ304" s="549"/>
      <c r="AR304" s="551"/>
      <c r="AS304" s="549">
        <f>ROUND(AE304*3.14*0.24^2,2)</f>
        <v>1.45</v>
      </c>
      <c r="AT304" s="549"/>
      <c r="AU304" s="549"/>
      <c r="AV304" s="552">
        <f>ROUND(AO304-AS304,2)</f>
        <v>8.15</v>
      </c>
      <c r="AW304" s="553"/>
      <c r="AX304" s="553"/>
      <c r="AY304" s="554"/>
      <c r="BK304" s="161"/>
      <c r="BL304" s="161"/>
      <c r="BM304" s="161"/>
      <c r="BN304" s="161"/>
      <c r="BO304" s="161"/>
      <c r="BP304" s="161"/>
      <c r="BQ304" s="161"/>
      <c r="BR304" s="161"/>
      <c r="BS304" s="161"/>
      <c r="BT304" s="161"/>
      <c r="BU304" s="161"/>
      <c r="BV304" s="161"/>
      <c r="BW304" s="161"/>
    </row>
    <row r="305" spans="1:75">
      <c r="A305" s="598" t="s">
        <v>169</v>
      </c>
      <c r="B305" s="553"/>
      <c r="C305" s="555"/>
      <c r="D305" s="602">
        <f t="shared" si="52"/>
        <v>1.57</v>
      </c>
      <c r="E305" s="553"/>
      <c r="F305" s="553"/>
      <c r="G305" s="550">
        <f t="shared" ref="G305:G313" si="54">ROUND(IF(D305&lt;1.5,D305*1.8*1.8,1.5*1.8*1.8),2)</f>
        <v>4.8600000000000003</v>
      </c>
      <c r="H305" s="549"/>
      <c r="I305" s="549"/>
      <c r="J305" s="551"/>
      <c r="K305" s="549">
        <f t="shared" ref="K305:K313" si="55">ROUND(IF(D305&gt;1.5,(D305-1.5)*1.8*1.8,0),2)</f>
        <v>0.23</v>
      </c>
      <c r="L305" s="549"/>
      <c r="M305" s="549"/>
      <c r="N305" s="607"/>
      <c r="O305" s="598">
        <v>3</v>
      </c>
      <c r="P305" s="553"/>
      <c r="Q305" s="553"/>
      <c r="R305" s="552">
        <v>1.1000000000000001</v>
      </c>
      <c r="S305" s="553"/>
      <c r="T305" s="555"/>
      <c r="U305" s="553">
        <v>1</v>
      </c>
      <c r="V305" s="553"/>
      <c r="W305" s="553"/>
      <c r="X305" s="552">
        <v>1.7</v>
      </c>
      <c r="Y305" s="553"/>
      <c r="Z305" s="555"/>
      <c r="AA305" s="553">
        <f t="shared" si="53"/>
        <v>5.61</v>
      </c>
      <c r="AB305" s="553"/>
      <c r="AC305" s="553"/>
      <c r="AD305" s="553"/>
      <c r="AE305" s="548">
        <f t="shared" ref="AE305:AE313" si="56">O305*4</f>
        <v>12</v>
      </c>
      <c r="AF305" s="549"/>
      <c r="AG305" s="549"/>
      <c r="AH305" s="549"/>
      <c r="AI305" s="550">
        <v>1.2</v>
      </c>
      <c r="AJ305" s="549"/>
      <c r="AK305" s="551"/>
      <c r="AL305" s="549">
        <v>1</v>
      </c>
      <c r="AM305" s="549"/>
      <c r="AN305" s="549"/>
      <c r="AO305" s="550">
        <f t="shared" ref="AO305:AO313" si="57">AL305*AI305*AE305</f>
        <v>14.399999999999999</v>
      </c>
      <c r="AP305" s="549"/>
      <c r="AQ305" s="549"/>
      <c r="AR305" s="551"/>
      <c r="AS305" s="549">
        <f t="shared" ref="AS305:AS313" si="58">ROUND(AE305*3.14*0.24^2,2)</f>
        <v>2.17</v>
      </c>
      <c r="AT305" s="549"/>
      <c r="AU305" s="549"/>
      <c r="AV305" s="552">
        <f t="shared" ref="AV305:AV313" si="59">ROUND(AO305-AS305,2)</f>
        <v>12.23</v>
      </c>
      <c r="AW305" s="553"/>
      <c r="AX305" s="553"/>
      <c r="AY305" s="554"/>
      <c r="BK305" s="161"/>
      <c r="BL305" s="161"/>
      <c r="BM305" s="161"/>
      <c r="BN305" s="161"/>
      <c r="BO305" s="161"/>
      <c r="BP305" s="161"/>
      <c r="BQ305" s="161"/>
      <c r="BR305" s="161"/>
      <c r="BS305" s="161"/>
      <c r="BT305" s="161"/>
      <c r="BU305" s="161"/>
      <c r="BV305" s="161"/>
      <c r="BW305" s="161"/>
    </row>
    <row r="306" spans="1:75">
      <c r="A306" s="598" t="s">
        <v>170</v>
      </c>
      <c r="B306" s="553"/>
      <c r="C306" s="555"/>
      <c r="D306" s="602">
        <f t="shared" si="52"/>
        <v>1.47</v>
      </c>
      <c r="E306" s="553"/>
      <c r="F306" s="553"/>
      <c r="G306" s="550">
        <f t="shared" si="54"/>
        <v>4.76</v>
      </c>
      <c r="H306" s="549"/>
      <c r="I306" s="549"/>
      <c r="J306" s="551"/>
      <c r="K306" s="549">
        <f t="shared" si="55"/>
        <v>0</v>
      </c>
      <c r="L306" s="549"/>
      <c r="M306" s="549"/>
      <c r="N306" s="607"/>
      <c r="O306" s="598">
        <v>2</v>
      </c>
      <c r="P306" s="553"/>
      <c r="Q306" s="553"/>
      <c r="R306" s="552">
        <v>1.1000000000000001</v>
      </c>
      <c r="S306" s="553"/>
      <c r="T306" s="555"/>
      <c r="U306" s="553">
        <v>1</v>
      </c>
      <c r="V306" s="553"/>
      <c r="W306" s="553"/>
      <c r="X306" s="552">
        <v>1.7</v>
      </c>
      <c r="Y306" s="553"/>
      <c r="Z306" s="555"/>
      <c r="AA306" s="553">
        <f t="shared" si="53"/>
        <v>3.74</v>
      </c>
      <c r="AB306" s="553"/>
      <c r="AC306" s="553"/>
      <c r="AD306" s="553"/>
      <c r="AE306" s="548">
        <f t="shared" si="56"/>
        <v>8</v>
      </c>
      <c r="AF306" s="549"/>
      <c r="AG306" s="549"/>
      <c r="AH306" s="549"/>
      <c r="AI306" s="550">
        <v>1.2</v>
      </c>
      <c r="AJ306" s="549"/>
      <c r="AK306" s="551"/>
      <c r="AL306" s="549">
        <v>1</v>
      </c>
      <c r="AM306" s="549"/>
      <c r="AN306" s="549"/>
      <c r="AO306" s="550">
        <f t="shared" si="57"/>
        <v>9.6</v>
      </c>
      <c r="AP306" s="549"/>
      <c r="AQ306" s="549"/>
      <c r="AR306" s="551"/>
      <c r="AS306" s="549">
        <f t="shared" si="58"/>
        <v>1.45</v>
      </c>
      <c r="AT306" s="549"/>
      <c r="AU306" s="549"/>
      <c r="AV306" s="552">
        <f t="shared" si="59"/>
        <v>8.15</v>
      </c>
      <c r="AW306" s="553"/>
      <c r="AX306" s="553"/>
      <c r="AY306" s="554"/>
      <c r="BK306" s="161"/>
      <c r="BL306" s="161"/>
      <c r="BM306" s="161"/>
      <c r="BN306" s="161"/>
      <c r="BO306" s="161"/>
      <c r="BP306" s="161"/>
      <c r="BQ306" s="161"/>
      <c r="BR306" s="161"/>
      <c r="BS306" s="161"/>
      <c r="BT306" s="161"/>
      <c r="BU306" s="161"/>
      <c r="BV306" s="161"/>
      <c r="BW306" s="161"/>
    </row>
    <row r="307" spans="1:75">
      <c r="A307" s="598" t="s">
        <v>171</v>
      </c>
      <c r="B307" s="553"/>
      <c r="C307" s="555"/>
      <c r="D307" s="602">
        <f t="shared" si="52"/>
        <v>2.75</v>
      </c>
      <c r="E307" s="553"/>
      <c r="F307" s="553"/>
      <c r="G307" s="550">
        <f t="shared" si="54"/>
        <v>4.8600000000000003</v>
      </c>
      <c r="H307" s="549"/>
      <c r="I307" s="549"/>
      <c r="J307" s="551"/>
      <c r="K307" s="549">
        <f t="shared" si="55"/>
        <v>4.05</v>
      </c>
      <c r="L307" s="549"/>
      <c r="M307" s="549"/>
      <c r="N307" s="607"/>
      <c r="O307" s="598">
        <v>2</v>
      </c>
      <c r="P307" s="553"/>
      <c r="Q307" s="553"/>
      <c r="R307" s="552">
        <v>1.1000000000000001</v>
      </c>
      <c r="S307" s="553"/>
      <c r="T307" s="555"/>
      <c r="U307" s="553">
        <v>1</v>
      </c>
      <c r="V307" s="553"/>
      <c r="W307" s="553"/>
      <c r="X307" s="552">
        <v>1.7</v>
      </c>
      <c r="Y307" s="553"/>
      <c r="Z307" s="555"/>
      <c r="AA307" s="553">
        <f t="shared" si="53"/>
        <v>3.74</v>
      </c>
      <c r="AB307" s="553"/>
      <c r="AC307" s="553"/>
      <c r="AD307" s="553"/>
      <c r="AE307" s="548">
        <f t="shared" si="56"/>
        <v>8</v>
      </c>
      <c r="AF307" s="549"/>
      <c r="AG307" s="549"/>
      <c r="AH307" s="549"/>
      <c r="AI307" s="550">
        <v>1.2</v>
      </c>
      <c r="AJ307" s="549"/>
      <c r="AK307" s="551"/>
      <c r="AL307" s="549">
        <v>1</v>
      </c>
      <c r="AM307" s="549"/>
      <c r="AN307" s="549"/>
      <c r="AO307" s="550">
        <f t="shared" si="57"/>
        <v>9.6</v>
      </c>
      <c r="AP307" s="549"/>
      <c r="AQ307" s="549"/>
      <c r="AR307" s="551"/>
      <c r="AS307" s="549">
        <f t="shared" si="58"/>
        <v>1.45</v>
      </c>
      <c r="AT307" s="549"/>
      <c r="AU307" s="549"/>
      <c r="AV307" s="552">
        <f t="shared" si="59"/>
        <v>8.15</v>
      </c>
      <c r="AW307" s="553"/>
      <c r="AX307" s="553"/>
      <c r="AY307" s="554"/>
      <c r="BK307" s="161"/>
      <c r="BL307" s="161"/>
      <c r="BM307" s="161"/>
      <c r="BN307" s="161"/>
      <c r="BO307" s="161"/>
      <c r="BP307" s="161"/>
      <c r="BQ307" s="161"/>
      <c r="BR307" s="161"/>
      <c r="BS307" s="161"/>
      <c r="BT307" s="161"/>
      <c r="BU307" s="161"/>
      <c r="BV307" s="161"/>
      <c r="BW307" s="161"/>
    </row>
    <row r="308" spans="1:75">
      <c r="A308" s="598" t="s">
        <v>172</v>
      </c>
      <c r="B308" s="553"/>
      <c r="C308" s="555"/>
      <c r="D308" s="602">
        <f t="shared" si="52"/>
        <v>2</v>
      </c>
      <c r="E308" s="553"/>
      <c r="F308" s="553"/>
      <c r="G308" s="550">
        <f t="shared" si="54"/>
        <v>4.8600000000000003</v>
      </c>
      <c r="H308" s="549"/>
      <c r="I308" s="549"/>
      <c r="J308" s="551"/>
      <c r="K308" s="549">
        <f t="shared" si="55"/>
        <v>1.62</v>
      </c>
      <c r="L308" s="549"/>
      <c r="M308" s="549"/>
      <c r="N308" s="607"/>
      <c r="O308" s="598">
        <v>2</v>
      </c>
      <c r="P308" s="553"/>
      <c r="Q308" s="553"/>
      <c r="R308" s="552">
        <v>1.1000000000000001</v>
      </c>
      <c r="S308" s="553"/>
      <c r="T308" s="555"/>
      <c r="U308" s="553">
        <v>1</v>
      </c>
      <c r="V308" s="553"/>
      <c r="W308" s="553"/>
      <c r="X308" s="552">
        <v>1.7</v>
      </c>
      <c r="Y308" s="553"/>
      <c r="Z308" s="555"/>
      <c r="AA308" s="553">
        <f t="shared" si="53"/>
        <v>3.74</v>
      </c>
      <c r="AB308" s="553"/>
      <c r="AC308" s="553"/>
      <c r="AD308" s="553"/>
      <c r="AE308" s="548">
        <f t="shared" si="56"/>
        <v>8</v>
      </c>
      <c r="AF308" s="549"/>
      <c r="AG308" s="549"/>
      <c r="AH308" s="549"/>
      <c r="AI308" s="550">
        <v>1.2</v>
      </c>
      <c r="AJ308" s="549"/>
      <c r="AK308" s="551"/>
      <c r="AL308" s="549">
        <v>1</v>
      </c>
      <c r="AM308" s="549"/>
      <c r="AN308" s="549"/>
      <c r="AO308" s="550">
        <f t="shared" si="57"/>
        <v>9.6</v>
      </c>
      <c r="AP308" s="549"/>
      <c r="AQ308" s="549"/>
      <c r="AR308" s="551"/>
      <c r="AS308" s="549">
        <f t="shared" si="58"/>
        <v>1.45</v>
      </c>
      <c r="AT308" s="549"/>
      <c r="AU308" s="549"/>
      <c r="AV308" s="552">
        <f t="shared" si="59"/>
        <v>8.15</v>
      </c>
      <c r="AW308" s="553"/>
      <c r="AX308" s="553"/>
      <c r="AY308" s="554"/>
      <c r="BK308" s="160"/>
      <c r="BL308" s="160"/>
      <c r="BM308" s="160"/>
      <c r="BN308" s="160"/>
      <c r="BO308" s="160"/>
      <c r="BP308" s="160"/>
      <c r="BQ308" s="160"/>
      <c r="BR308" s="160"/>
      <c r="BS308" s="160"/>
      <c r="BT308" s="160"/>
      <c r="BU308" s="160"/>
      <c r="BV308" s="160"/>
      <c r="BW308" s="160"/>
    </row>
    <row r="309" spans="1:75">
      <c r="A309" s="598" t="s">
        <v>173</v>
      </c>
      <c r="B309" s="553"/>
      <c r="C309" s="555"/>
      <c r="D309" s="602">
        <f t="shared" si="52"/>
        <v>2.73</v>
      </c>
      <c r="E309" s="553"/>
      <c r="F309" s="553"/>
      <c r="G309" s="550">
        <f t="shared" si="54"/>
        <v>4.8600000000000003</v>
      </c>
      <c r="H309" s="549"/>
      <c r="I309" s="549"/>
      <c r="J309" s="551"/>
      <c r="K309" s="549">
        <f t="shared" si="55"/>
        <v>3.99</v>
      </c>
      <c r="L309" s="549"/>
      <c r="M309" s="549"/>
      <c r="N309" s="607"/>
      <c r="O309" s="598">
        <v>2</v>
      </c>
      <c r="P309" s="553"/>
      <c r="Q309" s="553"/>
      <c r="R309" s="552">
        <v>1.1000000000000001</v>
      </c>
      <c r="S309" s="553"/>
      <c r="T309" s="555"/>
      <c r="U309" s="553">
        <v>1</v>
      </c>
      <c r="V309" s="553"/>
      <c r="W309" s="553"/>
      <c r="X309" s="552">
        <v>1.7</v>
      </c>
      <c r="Y309" s="553"/>
      <c r="Z309" s="555"/>
      <c r="AA309" s="553">
        <f t="shared" si="53"/>
        <v>3.74</v>
      </c>
      <c r="AB309" s="553"/>
      <c r="AC309" s="553"/>
      <c r="AD309" s="553"/>
      <c r="AE309" s="548">
        <f t="shared" si="56"/>
        <v>8</v>
      </c>
      <c r="AF309" s="549"/>
      <c r="AG309" s="549"/>
      <c r="AH309" s="549"/>
      <c r="AI309" s="550">
        <v>1.2</v>
      </c>
      <c r="AJ309" s="549"/>
      <c r="AK309" s="551"/>
      <c r="AL309" s="549">
        <v>1</v>
      </c>
      <c r="AM309" s="549"/>
      <c r="AN309" s="549"/>
      <c r="AO309" s="550">
        <f t="shared" si="57"/>
        <v>9.6</v>
      </c>
      <c r="AP309" s="549"/>
      <c r="AQ309" s="549"/>
      <c r="AR309" s="551"/>
      <c r="AS309" s="549">
        <f t="shared" si="58"/>
        <v>1.45</v>
      </c>
      <c r="AT309" s="549"/>
      <c r="AU309" s="549"/>
      <c r="AV309" s="552">
        <f t="shared" si="59"/>
        <v>8.15</v>
      </c>
      <c r="AW309" s="553"/>
      <c r="AX309" s="553"/>
      <c r="AY309" s="554"/>
      <c r="BK309" s="165"/>
      <c r="BL309" s="165"/>
      <c r="BM309" s="165"/>
      <c r="BN309" s="165"/>
      <c r="BO309" s="165"/>
      <c r="BP309" s="165"/>
      <c r="BQ309" s="165"/>
      <c r="BR309" s="165"/>
      <c r="BS309" s="165"/>
      <c r="BT309" s="165"/>
      <c r="BU309" s="165"/>
      <c r="BV309" s="165"/>
      <c r="BW309" s="165"/>
    </row>
    <row r="310" spans="1:75">
      <c r="A310" s="598" t="s">
        <v>174</v>
      </c>
      <c r="B310" s="553"/>
      <c r="C310" s="555"/>
      <c r="D310" s="602">
        <f t="shared" si="52"/>
        <v>1.93</v>
      </c>
      <c r="E310" s="553"/>
      <c r="F310" s="553"/>
      <c r="G310" s="550">
        <f t="shared" si="54"/>
        <v>4.8600000000000003</v>
      </c>
      <c r="H310" s="549"/>
      <c r="I310" s="549"/>
      <c r="J310" s="551"/>
      <c r="K310" s="549">
        <f t="shared" si="55"/>
        <v>1.39</v>
      </c>
      <c r="L310" s="549"/>
      <c r="M310" s="549"/>
      <c r="N310" s="607"/>
      <c r="O310" s="598">
        <v>2</v>
      </c>
      <c r="P310" s="553"/>
      <c r="Q310" s="553"/>
      <c r="R310" s="552">
        <v>1.1000000000000001</v>
      </c>
      <c r="S310" s="553"/>
      <c r="T310" s="555"/>
      <c r="U310" s="553">
        <v>1</v>
      </c>
      <c r="V310" s="553"/>
      <c r="W310" s="553"/>
      <c r="X310" s="552">
        <v>1.7</v>
      </c>
      <c r="Y310" s="553"/>
      <c r="Z310" s="555"/>
      <c r="AA310" s="553">
        <f t="shared" si="53"/>
        <v>3.74</v>
      </c>
      <c r="AB310" s="553"/>
      <c r="AC310" s="553"/>
      <c r="AD310" s="553"/>
      <c r="AE310" s="548">
        <f t="shared" si="56"/>
        <v>8</v>
      </c>
      <c r="AF310" s="549"/>
      <c r="AG310" s="549"/>
      <c r="AH310" s="549"/>
      <c r="AI310" s="550">
        <v>1.2</v>
      </c>
      <c r="AJ310" s="549"/>
      <c r="AK310" s="551"/>
      <c r="AL310" s="549">
        <v>1</v>
      </c>
      <c r="AM310" s="549"/>
      <c r="AN310" s="549"/>
      <c r="AO310" s="550">
        <f t="shared" si="57"/>
        <v>9.6</v>
      </c>
      <c r="AP310" s="549"/>
      <c r="AQ310" s="549"/>
      <c r="AR310" s="551"/>
      <c r="AS310" s="549">
        <f t="shared" si="58"/>
        <v>1.45</v>
      </c>
      <c r="AT310" s="549"/>
      <c r="AU310" s="549"/>
      <c r="AV310" s="552">
        <f t="shared" si="59"/>
        <v>8.15</v>
      </c>
      <c r="AW310" s="553"/>
      <c r="AX310" s="553"/>
      <c r="AY310" s="554"/>
      <c r="BK310" s="163"/>
      <c r="BL310" s="163"/>
      <c r="BM310" s="163"/>
      <c r="BN310" s="163"/>
      <c r="BO310" s="163"/>
      <c r="BP310" s="163"/>
      <c r="BQ310" s="163"/>
      <c r="BR310" s="163"/>
      <c r="BS310" s="163"/>
      <c r="BT310" s="163"/>
      <c r="BU310" s="163"/>
      <c r="BV310" s="163"/>
      <c r="BW310" s="163"/>
    </row>
    <row r="311" spans="1:75">
      <c r="A311" s="598" t="s">
        <v>175</v>
      </c>
      <c r="B311" s="553"/>
      <c r="C311" s="555"/>
      <c r="D311" s="602">
        <f t="shared" si="52"/>
        <v>1.1499999999999999</v>
      </c>
      <c r="E311" s="553"/>
      <c r="F311" s="553"/>
      <c r="G311" s="550">
        <f t="shared" si="54"/>
        <v>3.73</v>
      </c>
      <c r="H311" s="549"/>
      <c r="I311" s="549"/>
      <c r="J311" s="551"/>
      <c r="K311" s="549">
        <f t="shared" si="55"/>
        <v>0</v>
      </c>
      <c r="L311" s="549"/>
      <c r="M311" s="549"/>
      <c r="N311" s="607"/>
      <c r="O311" s="598">
        <v>2</v>
      </c>
      <c r="P311" s="553"/>
      <c r="Q311" s="553"/>
      <c r="R311" s="552">
        <v>1.1000000000000001</v>
      </c>
      <c r="S311" s="553"/>
      <c r="T311" s="555"/>
      <c r="U311" s="553">
        <v>1</v>
      </c>
      <c r="V311" s="553"/>
      <c r="W311" s="553"/>
      <c r="X311" s="552">
        <v>1.7</v>
      </c>
      <c r="Y311" s="553"/>
      <c r="Z311" s="555"/>
      <c r="AA311" s="553">
        <f t="shared" si="53"/>
        <v>3.74</v>
      </c>
      <c r="AB311" s="553"/>
      <c r="AC311" s="553"/>
      <c r="AD311" s="553"/>
      <c r="AE311" s="548">
        <f t="shared" si="56"/>
        <v>8</v>
      </c>
      <c r="AF311" s="549"/>
      <c r="AG311" s="549"/>
      <c r="AH311" s="549"/>
      <c r="AI311" s="550">
        <v>1.2</v>
      </c>
      <c r="AJ311" s="549"/>
      <c r="AK311" s="551"/>
      <c r="AL311" s="549">
        <v>1</v>
      </c>
      <c r="AM311" s="549"/>
      <c r="AN311" s="549"/>
      <c r="AO311" s="550">
        <f t="shared" si="57"/>
        <v>9.6</v>
      </c>
      <c r="AP311" s="549"/>
      <c r="AQ311" s="549"/>
      <c r="AR311" s="551"/>
      <c r="AS311" s="549">
        <f t="shared" si="58"/>
        <v>1.45</v>
      </c>
      <c r="AT311" s="549"/>
      <c r="AU311" s="549"/>
      <c r="AV311" s="552">
        <f t="shared" si="59"/>
        <v>8.15</v>
      </c>
      <c r="AW311" s="553"/>
      <c r="AX311" s="553"/>
      <c r="AY311" s="554"/>
      <c r="BK311" s="157"/>
      <c r="BL311" s="157"/>
      <c r="BM311" s="157"/>
      <c r="BN311" s="157"/>
      <c r="BO311" s="157"/>
      <c r="BP311" s="157"/>
      <c r="BQ311" s="157"/>
      <c r="BR311" s="157"/>
      <c r="BS311" s="157"/>
      <c r="BT311" s="157"/>
      <c r="BU311" s="157"/>
      <c r="BV311" s="157"/>
      <c r="BW311" s="157"/>
    </row>
    <row r="312" spans="1:75">
      <c r="A312" s="598" t="s">
        <v>176</v>
      </c>
      <c r="B312" s="553"/>
      <c r="C312" s="555"/>
      <c r="D312" s="602">
        <f t="shared" si="52"/>
        <v>1.2</v>
      </c>
      <c r="E312" s="553"/>
      <c r="F312" s="553"/>
      <c r="G312" s="550">
        <f t="shared" si="54"/>
        <v>3.89</v>
      </c>
      <c r="H312" s="549"/>
      <c r="I312" s="549"/>
      <c r="J312" s="551"/>
      <c r="K312" s="549">
        <f t="shared" si="55"/>
        <v>0</v>
      </c>
      <c r="L312" s="549"/>
      <c r="M312" s="549"/>
      <c r="N312" s="607"/>
      <c r="O312" s="598">
        <v>3</v>
      </c>
      <c r="P312" s="553"/>
      <c r="Q312" s="553"/>
      <c r="R312" s="552">
        <v>1.1000000000000001</v>
      </c>
      <c r="S312" s="553"/>
      <c r="T312" s="555"/>
      <c r="U312" s="553">
        <v>1</v>
      </c>
      <c r="V312" s="553"/>
      <c r="W312" s="553"/>
      <c r="X312" s="552">
        <v>1.7</v>
      </c>
      <c r="Y312" s="553"/>
      <c r="Z312" s="555"/>
      <c r="AA312" s="553">
        <f t="shared" si="53"/>
        <v>5.61</v>
      </c>
      <c r="AB312" s="553"/>
      <c r="AC312" s="553"/>
      <c r="AD312" s="553"/>
      <c r="AE312" s="548">
        <f t="shared" si="56"/>
        <v>12</v>
      </c>
      <c r="AF312" s="549"/>
      <c r="AG312" s="549"/>
      <c r="AH312" s="549"/>
      <c r="AI312" s="550">
        <v>1.2</v>
      </c>
      <c r="AJ312" s="549"/>
      <c r="AK312" s="551"/>
      <c r="AL312" s="549">
        <v>1</v>
      </c>
      <c r="AM312" s="549"/>
      <c r="AN312" s="549"/>
      <c r="AO312" s="550">
        <f t="shared" si="57"/>
        <v>14.399999999999999</v>
      </c>
      <c r="AP312" s="549"/>
      <c r="AQ312" s="549"/>
      <c r="AR312" s="551"/>
      <c r="AS312" s="549">
        <f t="shared" si="58"/>
        <v>2.17</v>
      </c>
      <c r="AT312" s="549"/>
      <c r="AU312" s="549"/>
      <c r="AV312" s="552">
        <f t="shared" si="59"/>
        <v>12.23</v>
      </c>
      <c r="AW312" s="553"/>
      <c r="AX312" s="553"/>
      <c r="AY312" s="554"/>
    </row>
    <row r="313" spans="1:75" ht="15.75" thickBot="1">
      <c r="A313" s="599" t="s">
        <v>177</v>
      </c>
      <c r="B313" s="546"/>
      <c r="C313" s="600"/>
      <c r="D313" s="613">
        <f t="shared" si="52"/>
        <v>1.68</v>
      </c>
      <c r="E313" s="546"/>
      <c r="F313" s="546"/>
      <c r="G313" s="543">
        <f t="shared" si="54"/>
        <v>4.8600000000000003</v>
      </c>
      <c r="H313" s="542"/>
      <c r="I313" s="542"/>
      <c r="J313" s="544"/>
      <c r="K313" s="542">
        <f t="shared" si="55"/>
        <v>0.57999999999999996</v>
      </c>
      <c r="L313" s="542"/>
      <c r="M313" s="542"/>
      <c r="N313" s="609"/>
      <c r="O313" s="599">
        <v>2</v>
      </c>
      <c r="P313" s="546"/>
      <c r="Q313" s="546"/>
      <c r="R313" s="545">
        <v>1.1000000000000001</v>
      </c>
      <c r="S313" s="546"/>
      <c r="T313" s="600"/>
      <c r="U313" s="546">
        <v>1</v>
      </c>
      <c r="V313" s="546"/>
      <c r="W313" s="546"/>
      <c r="X313" s="545">
        <v>1.7</v>
      </c>
      <c r="Y313" s="546"/>
      <c r="Z313" s="600"/>
      <c r="AA313" s="546">
        <f t="shared" si="53"/>
        <v>3.74</v>
      </c>
      <c r="AB313" s="546"/>
      <c r="AC313" s="546"/>
      <c r="AD313" s="546"/>
      <c r="AE313" s="541">
        <f t="shared" si="56"/>
        <v>8</v>
      </c>
      <c r="AF313" s="542"/>
      <c r="AG313" s="542"/>
      <c r="AH313" s="542"/>
      <c r="AI313" s="543">
        <v>1.2</v>
      </c>
      <c r="AJ313" s="542"/>
      <c r="AK313" s="544"/>
      <c r="AL313" s="542">
        <v>1</v>
      </c>
      <c r="AM313" s="542"/>
      <c r="AN313" s="542"/>
      <c r="AO313" s="543">
        <f t="shared" si="57"/>
        <v>9.6</v>
      </c>
      <c r="AP313" s="542"/>
      <c r="AQ313" s="542"/>
      <c r="AR313" s="544"/>
      <c r="AS313" s="542">
        <f t="shared" si="58"/>
        <v>1.45</v>
      </c>
      <c r="AT313" s="542"/>
      <c r="AU313" s="542"/>
      <c r="AV313" s="545">
        <f t="shared" si="59"/>
        <v>8.15</v>
      </c>
      <c r="AW313" s="546"/>
      <c r="AX313" s="546"/>
      <c r="AY313" s="547"/>
    </row>
    <row r="314" spans="1:75" ht="15.75" thickBot="1">
      <c r="A314" s="538" t="s">
        <v>138</v>
      </c>
      <c r="B314" s="539"/>
      <c r="C314" s="539"/>
      <c r="D314" s="539"/>
      <c r="E314" s="539"/>
      <c r="F314" s="539"/>
      <c r="G314" s="539">
        <f>SUM(G304:J313)</f>
        <v>46.4</v>
      </c>
      <c r="H314" s="539"/>
      <c r="I314" s="539"/>
      <c r="J314" s="539"/>
      <c r="K314" s="539">
        <f>SUM(K304:N313)</f>
        <v>12.35</v>
      </c>
      <c r="L314" s="539"/>
      <c r="M314" s="539"/>
      <c r="N314" s="539"/>
      <c r="O314" s="539">
        <f>SUM(O304:Q313)</f>
        <v>22</v>
      </c>
      <c r="P314" s="539"/>
      <c r="Q314" s="539"/>
      <c r="R314" s="339"/>
      <c r="S314" s="339"/>
      <c r="T314" s="339"/>
      <c r="U314" s="339"/>
      <c r="V314" s="339"/>
      <c r="W314" s="339"/>
      <c r="X314" s="339"/>
      <c r="Y314" s="339"/>
      <c r="Z314" s="339"/>
      <c r="AA314" s="539">
        <f>SUM(AA304:AD313)</f>
        <v>41.140000000000008</v>
      </c>
      <c r="AB314" s="539"/>
      <c r="AC314" s="539"/>
      <c r="AD314" s="539"/>
      <c r="AE314" s="539">
        <f>SUM(AE304:AH313)</f>
        <v>88</v>
      </c>
      <c r="AF314" s="539"/>
      <c r="AG314" s="539"/>
      <c r="AH314" s="539"/>
      <c r="AI314" s="339"/>
      <c r="AJ314" s="339"/>
      <c r="AK314" s="339"/>
      <c r="AL314" s="339"/>
      <c r="AM314" s="339"/>
      <c r="AN314" s="339"/>
      <c r="AO314" s="539">
        <f>SUM(AO304:AR313)</f>
        <v>105.6</v>
      </c>
      <c r="AP314" s="539"/>
      <c r="AQ314" s="539"/>
      <c r="AR314" s="539"/>
      <c r="AS314" s="539">
        <f>SUM(AS304:AU313)</f>
        <v>15.939999999999998</v>
      </c>
      <c r="AT314" s="539"/>
      <c r="AU314" s="539"/>
      <c r="AV314" s="539">
        <f>SUM(AV304:AY313)</f>
        <v>89.660000000000011</v>
      </c>
      <c r="AW314" s="539"/>
      <c r="AX314" s="539"/>
      <c r="AY314" s="540"/>
    </row>
    <row r="315" spans="1:75">
      <c r="A315" s="333"/>
      <c r="B315" s="333"/>
      <c r="C315" s="333"/>
      <c r="D315" s="333"/>
      <c r="E315" s="333"/>
      <c r="F315" s="333"/>
      <c r="G315" s="333"/>
      <c r="H315" s="333"/>
      <c r="I315" s="333"/>
      <c r="J315" s="333"/>
      <c r="K315" s="333"/>
      <c r="L315" s="333"/>
      <c r="M315" s="333"/>
      <c r="N315" s="333"/>
      <c r="O315" s="333"/>
      <c r="P315" s="333"/>
      <c r="Q315" s="333"/>
      <c r="R315" s="333"/>
      <c r="S315" s="333"/>
      <c r="T315" s="333"/>
      <c r="U315" s="333"/>
      <c r="V315" s="333"/>
      <c r="W315" s="333"/>
      <c r="X315" s="333"/>
      <c r="Y315" s="333"/>
      <c r="Z315" s="333"/>
      <c r="AA315" s="333"/>
      <c r="AB315" s="333"/>
      <c r="AC315" s="333"/>
      <c r="AD315" s="333"/>
      <c r="AE315" s="333"/>
      <c r="AF315" s="333"/>
      <c r="AG315" s="333"/>
      <c r="AH315" s="333"/>
      <c r="AI315" s="333"/>
      <c r="AJ315" s="333"/>
      <c r="AK315" s="333"/>
      <c r="AL315" s="333"/>
      <c r="AM315" s="333"/>
      <c r="AN315" s="333"/>
      <c r="AO315" s="333"/>
      <c r="AP315" s="333"/>
      <c r="AQ315" s="333"/>
      <c r="AR315" s="333"/>
      <c r="AS315" s="333"/>
      <c r="AT315" s="333"/>
      <c r="AU315" s="333"/>
      <c r="AV315" s="333"/>
      <c r="AW315" s="333"/>
      <c r="AX315" s="333"/>
      <c r="AY315" s="333"/>
      <c r="AZ315" s="159"/>
    </row>
    <row r="316" spans="1:75">
      <c r="A316" s="333"/>
      <c r="B316" s="333"/>
      <c r="C316" s="333"/>
      <c r="D316" s="333"/>
      <c r="E316" s="333"/>
      <c r="F316" s="333"/>
      <c r="G316" s="333"/>
      <c r="H316" s="333"/>
      <c r="I316" s="333"/>
      <c r="J316" s="333"/>
      <c r="K316" s="333"/>
      <c r="L316" s="333"/>
      <c r="M316" s="333"/>
      <c r="N316" s="333"/>
      <c r="O316" s="333"/>
      <c r="P316" s="333"/>
      <c r="Q316" s="333"/>
      <c r="R316" s="333"/>
      <c r="S316" s="333"/>
      <c r="T316" s="333"/>
      <c r="U316" s="333"/>
      <c r="V316" s="333"/>
      <c r="W316" s="333"/>
      <c r="X316" s="333"/>
      <c r="Y316" s="333"/>
      <c r="Z316" s="333"/>
      <c r="AA316" s="333"/>
      <c r="AB316" s="333"/>
      <c r="AC316" s="333"/>
      <c r="AD316" s="333"/>
      <c r="AE316" s="333"/>
      <c r="AF316" s="333"/>
      <c r="AG316" s="333"/>
      <c r="AH316" s="333"/>
      <c r="AI316" s="333"/>
      <c r="AJ316" s="333"/>
      <c r="AK316" s="333"/>
      <c r="AL316" s="333"/>
      <c r="AM316" s="333"/>
      <c r="AN316" s="333"/>
      <c r="AO316" s="333"/>
      <c r="AP316" s="333"/>
      <c r="AQ316" s="333"/>
      <c r="AR316" s="333"/>
      <c r="AS316" s="333"/>
      <c r="AT316" s="333"/>
      <c r="AU316" s="333"/>
      <c r="AV316" s="333"/>
      <c r="AW316" s="333"/>
      <c r="AX316" s="333"/>
      <c r="AY316" s="333"/>
      <c r="AZ316" s="159"/>
    </row>
    <row r="317" spans="1:75">
      <c r="A317" s="531" t="str">
        <f>'Planilha Orçamentária'!A35</f>
        <v>4.1</v>
      </c>
      <c r="B317" s="532"/>
      <c r="C317" s="520"/>
      <c r="D317" s="520"/>
      <c r="E317" s="535" t="str">
        <f>'Planilha Orçamentária'!D35</f>
        <v>Locação de rede de água ou esgoto. AF_10/2018</v>
      </c>
      <c r="F317" s="535"/>
      <c r="G317" s="535"/>
      <c r="H317" s="535"/>
      <c r="I317" s="535"/>
      <c r="J317" s="535"/>
      <c r="K317" s="535"/>
      <c r="L317" s="535"/>
      <c r="M317" s="535"/>
      <c r="N317" s="535"/>
      <c r="O317" s="535"/>
      <c r="P317" s="535"/>
      <c r="Q317" s="535"/>
      <c r="R317" s="535"/>
      <c r="S317" s="535"/>
      <c r="T317" s="535"/>
      <c r="U317" s="535"/>
      <c r="V317" s="535"/>
      <c r="W317" s="535"/>
      <c r="X317" s="535"/>
      <c r="Y317" s="535"/>
      <c r="Z317" s="535"/>
      <c r="AA317" s="535"/>
      <c r="AB317" s="535"/>
      <c r="AC317" s="535"/>
      <c r="AD317" s="535"/>
      <c r="AE317" s="535"/>
      <c r="AF317" s="535"/>
      <c r="AG317" s="535"/>
      <c r="AH317" s="535"/>
      <c r="AI317" s="535"/>
      <c r="AJ317" s="535"/>
      <c r="AK317" s="535"/>
      <c r="AL317" s="535"/>
      <c r="AM317" s="535"/>
      <c r="AN317" s="535"/>
      <c r="AO317" s="535"/>
      <c r="AP317" s="535"/>
      <c r="AQ317" s="535"/>
      <c r="AR317" s="535"/>
      <c r="AS317" s="535"/>
      <c r="AT317" s="535"/>
      <c r="AU317" s="535"/>
      <c r="AV317" s="535"/>
      <c r="AW317" s="535"/>
      <c r="AX317" s="535"/>
      <c r="AY317" s="536"/>
    </row>
    <row r="318" spans="1:75">
      <c r="A318" s="158"/>
      <c r="B318" s="158"/>
      <c r="C318" s="151"/>
      <c r="D318" s="151"/>
      <c r="E318" s="150"/>
      <c r="F318" s="150"/>
      <c r="G318" s="150"/>
      <c r="H318" s="150"/>
      <c r="I318" s="150"/>
      <c r="J318" s="150"/>
      <c r="K318" s="150"/>
      <c r="L318" s="150"/>
      <c r="M318" s="150"/>
      <c r="N318" s="150"/>
      <c r="O318" s="150"/>
      <c r="P318" s="150"/>
      <c r="Q318" s="150"/>
      <c r="R318" s="150"/>
      <c r="S318" s="150"/>
      <c r="T318" s="150"/>
      <c r="U318" s="150"/>
      <c r="V318" s="150"/>
      <c r="W318" s="150"/>
      <c r="X318" s="150"/>
      <c r="Y318" s="150"/>
      <c r="Z318" s="150"/>
      <c r="AA318" s="150"/>
      <c r="AB318" s="150"/>
      <c r="AC318" s="150"/>
      <c r="AD318" s="150"/>
      <c r="AE318" s="150"/>
      <c r="AF318" s="150"/>
      <c r="AG318" s="150"/>
      <c r="AH318" s="150"/>
      <c r="AI318" s="150"/>
      <c r="AJ318" s="150"/>
      <c r="AK318" s="150"/>
      <c r="AL318" s="150"/>
      <c r="AM318" s="150"/>
      <c r="AN318" s="150"/>
      <c r="AO318" s="150"/>
      <c r="AP318" s="522" t="s">
        <v>139</v>
      </c>
      <c r="AQ318" s="520"/>
      <c r="AR318" s="520"/>
      <c r="AS318" s="520"/>
      <c r="AT318" s="520"/>
      <c r="AU318" s="520"/>
      <c r="AV318" s="520"/>
      <c r="AW318" s="520"/>
      <c r="AX318" s="520"/>
      <c r="AY318" s="521"/>
      <c r="AZ318" s="152"/>
    </row>
    <row r="319" spans="1:75">
      <c r="A319" s="158"/>
      <c r="B319" s="158"/>
      <c r="C319" s="151"/>
      <c r="D319" s="151"/>
      <c r="E319" s="150"/>
      <c r="F319" s="150"/>
      <c r="G319" s="150"/>
      <c r="H319" s="150"/>
      <c r="I319" s="150"/>
      <c r="J319" s="150"/>
      <c r="K319" s="150"/>
      <c r="L319" s="150"/>
      <c r="M319" s="150"/>
      <c r="N319" s="150"/>
      <c r="O319" s="150"/>
      <c r="P319" s="150"/>
      <c r="Q319" s="150"/>
      <c r="R319" s="150"/>
      <c r="S319" s="150"/>
      <c r="T319" s="150"/>
      <c r="U319" s="150"/>
      <c r="V319" s="150"/>
      <c r="W319" s="150"/>
      <c r="X319" s="150"/>
      <c r="Y319" s="150"/>
      <c r="Z319" s="150"/>
      <c r="AA319" s="150"/>
      <c r="AB319" s="150"/>
      <c r="AC319" s="150"/>
      <c r="AD319" s="150"/>
      <c r="AE319" s="150"/>
      <c r="AF319" s="150"/>
      <c r="AG319" s="150"/>
      <c r="AH319" s="150"/>
      <c r="AI319" s="150"/>
      <c r="AJ319" s="150"/>
      <c r="AK319" s="150"/>
      <c r="AL319" s="150"/>
      <c r="AM319" s="150"/>
      <c r="AN319" s="150"/>
      <c r="AO319" s="150"/>
      <c r="AP319" s="519">
        <f>Q298</f>
        <v>769</v>
      </c>
      <c r="AQ319" s="520"/>
      <c r="AR319" s="520"/>
      <c r="AS319" s="520"/>
      <c r="AT319" s="520"/>
      <c r="AU319" s="520"/>
      <c r="AV319" s="520"/>
      <c r="AW319" s="520"/>
      <c r="AX319" s="520"/>
      <c r="AY319" s="521"/>
      <c r="AZ319" s="152"/>
    </row>
    <row r="320" spans="1:75">
      <c r="A320" s="158"/>
      <c r="B320" s="158"/>
      <c r="C320" s="151"/>
      <c r="D320" s="151"/>
      <c r="E320" s="150"/>
      <c r="F320" s="150"/>
      <c r="G320" s="150"/>
      <c r="H320" s="150"/>
      <c r="I320" s="150"/>
      <c r="J320" s="150"/>
      <c r="K320" s="150"/>
      <c r="L320" s="150"/>
      <c r="M320" s="150"/>
      <c r="N320" s="150"/>
      <c r="O320" s="150"/>
      <c r="P320" s="150"/>
      <c r="Q320" s="150"/>
      <c r="R320" s="150"/>
      <c r="S320" s="150"/>
      <c r="T320" s="150"/>
      <c r="U320" s="150"/>
      <c r="V320" s="150"/>
      <c r="W320" s="150"/>
      <c r="X320" s="150"/>
      <c r="Y320" s="150"/>
      <c r="Z320" s="150"/>
      <c r="AA320" s="150"/>
      <c r="AB320" s="150"/>
      <c r="AC320" s="150"/>
      <c r="AD320" s="150"/>
      <c r="AE320" s="150"/>
      <c r="AF320" s="150"/>
      <c r="AG320" s="150"/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2"/>
    </row>
    <row r="321" spans="1:52">
      <c r="A321" s="158"/>
      <c r="B321" s="158"/>
      <c r="C321" s="151"/>
      <c r="D321" s="151"/>
      <c r="E321" s="150"/>
      <c r="F321" s="150"/>
      <c r="G321" s="150"/>
      <c r="H321" s="150"/>
      <c r="I321" s="150"/>
      <c r="J321" s="150"/>
      <c r="K321" s="150"/>
      <c r="L321" s="150"/>
      <c r="M321" s="150"/>
      <c r="N321" s="150"/>
      <c r="O321" s="150"/>
      <c r="P321" s="150"/>
      <c r="Q321" s="150"/>
      <c r="R321" s="150"/>
      <c r="S321" s="150"/>
      <c r="T321" s="150"/>
      <c r="U321" s="150"/>
      <c r="V321" s="150"/>
      <c r="W321" s="150"/>
      <c r="X321" s="150"/>
      <c r="Y321" s="150"/>
      <c r="Z321" s="150"/>
      <c r="AA321" s="150"/>
      <c r="AB321" s="150"/>
      <c r="AC321" s="150"/>
      <c r="AD321" s="150"/>
      <c r="AE321" s="150"/>
      <c r="AF321" s="150"/>
      <c r="AG321" s="150"/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2"/>
    </row>
    <row r="322" spans="1:52" ht="27" customHeight="1">
      <c r="A322" s="531" t="str">
        <f>'Planilha Orçamentária'!A36</f>
        <v>4.2</v>
      </c>
      <c r="B322" s="532"/>
      <c r="C322" s="520"/>
      <c r="D322" s="520"/>
      <c r="E322" s="533" t="str">
        <f>'Planilha Orçamentária'!D36</f>
        <v>Escavação mecanizada de vala com profundidade até 1,5 m, com escavadeira hidráulica (capacidade da caçamba: 0,8 m3 / potência: 111 hp), largura de 1,5 m a 2,5 m, em solo de 1a categoria, em vias urbanas. af_01/2015</v>
      </c>
      <c r="F322" s="533"/>
      <c r="G322" s="533"/>
      <c r="H322" s="533"/>
      <c r="I322" s="533"/>
      <c r="J322" s="533"/>
      <c r="K322" s="533"/>
      <c r="L322" s="533"/>
      <c r="M322" s="533"/>
      <c r="N322" s="533"/>
      <c r="O322" s="533"/>
      <c r="P322" s="533"/>
      <c r="Q322" s="533"/>
      <c r="R322" s="533"/>
      <c r="S322" s="533"/>
      <c r="T322" s="533"/>
      <c r="U322" s="533"/>
      <c r="V322" s="533"/>
      <c r="W322" s="533"/>
      <c r="X322" s="533"/>
      <c r="Y322" s="533"/>
      <c r="Z322" s="533"/>
      <c r="AA322" s="533"/>
      <c r="AB322" s="533"/>
      <c r="AC322" s="533"/>
      <c r="AD322" s="533"/>
      <c r="AE322" s="533"/>
      <c r="AF322" s="533"/>
      <c r="AG322" s="533"/>
      <c r="AH322" s="533"/>
      <c r="AI322" s="533"/>
      <c r="AJ322" s="533"/>
      <c r="AK322" s="533"/>
      <c r="AL322" s="533"/>
      <c r="AM322" s="533"/>
      <c r="AN322" s="533"/>
      <c r="AO322" s="533"/>
      <c r="AP322" s="533"/>
      <c r="AQ322" s="533"/>
      <c r="AR322" s="533"/>
      <c r="AS322" s="533"/>
      <c r="AT322" s="533"/>
      <c r="AU322" s="533"/>
      <c r="AV322" s="533"/>
      <c r="AW322" s="533"/>
      <c r="AX322" s="533"/>
      <c r="AY322" s="534"/>
    </row>
    <row r="323" spans="1:52">
      <c r="A323" s="158"/>
      <c r="B323" s="158"/>
      <c r="C323" s="151"/>
      <c r="D323" s="151"/>
      <c r="E323" s="150"/>
      <c r="F323" s="150"/>
      <c r="G323" s="150"/>
      <c r="H323" s="150"/>
      <c r="I323" s="150"/>
      <c r="J323" s="150"/>
      <c r="K323" s="150"/>
      <c r="L323" s="150"/>
      <c r="M323" s="150"/>
      <c r="N323" s="150"/>
      <c r="O323" s="150"/>
      <c r="P323" s="150"/>
      <c r="Q323" s="150"/>
      <c r="R323" s="150"/>
      <c r="S323" s="150"/>
      <c r="T323" s="150"/>
      <c r="U323" s="150"/>
      <c r="V323" s="150"/>
      <c r="W323" s="150"/>
      <c r="X323" s="150"/>
      <c r="Y323" s="150"/>
      <c r="Z323" s="150"/>
      <c r="AA323" s="150"/>
      <c r="AB323" s="150"/>
      <c r="AC323" s="150"/>
      <c r="AD323" s="150"/>
      <c r="AE323" s="150"/>
      <c r="AF323" s="150"/>
      <c r="AG323" s="150"/>
      <c r="AH323" s="150"/>
      <c r="AI323" s="150"/>
      <c r="AJ323" s="150"/>
      <c r="AK323" s="150"/>
      <c r="AL323" s="150"/>
      <c r="AM323" s="150"/>
      <c r="AN323" s="150"/>
      <c r="AO323" s="150"/>
      <c r="AP323" s="522" t="s">
        <v>140</v>
      </c>
      <c r="AQ323" s="520"/>
      <c r="AR323" s="520"/>
      <c r="AS323" s="520"/>
      <c r="AT323" s="520"/>
      <c r="AU323" s="520"/>
      <c r="AV323" s="520"/>
      <c r="AW323" s="520"/>
      <c r="AX323" s="520"/>
      <c r="AY323" s="521"/>
    </row>
    <row r="324" spans="1:52">
      <c r="A324" s="158"/>
      <c r="B324" s="158"/>
      <c r="C324" s="151"/>
      <c r="D324" s="151"/>
      <c r="E324" s="150"/>
      <c r="F324" s="150"/>
      <c r="G324" s="150"/>
      <c r="H324" s="150"/>
      <c r="I324" s="150"/>
      <c r="J324" s="150"/>
      <c r="K324" s="150"/>
      <c r="L324" s="150"/>
      <c r="M324" s="150"/>
      <c r="N324" s="150"/>
      <c r="O324" s="150"/>
      <c r="P324" s="150"/>
      <c r="Q324" s="150"/>
      <c r="R324" s="150"/>
      <c r="S324" s="150"/>
      <c r="T324" s="150"/>
      <c r="U324" s="150"/>
      <c r="V324" s="150"/>
      <c r="W324" s="150"/>
      <c r="X324" s="150"/>
      <c r="Y324" s="150"/>
      <c r="Z324" s="150"/>
      <c r="AA324" s="150"/>
      <c r="AB324" s="150"/>
      <c r="AC324" s="150"/>
      <c r="AD324" s="150"/>
      <c r="AE324" s="150"/>
      <c r="AF324" s="150"/>
      <c r="AG324" s="150"/>
      <c r="AH324" s="150"/>
      <c r="AI324" s="150"/>
      <c r="AJ324" s="150"/>
      <c r="AK324" s="150"/>
      <c r="AL324" s="150"/>
      <c r="AM324" s="150"/>
      <c r="AN324" s="150"/>
      <c r="AO324" s="150"/>
      <c r="AP324" s="519">
        <f>Y298+G314+AA314+AO314</f>
        <v>2208.5499999999997</v>
      </c>
      <c r="AQ324" s="520"/>
      <c r="AR324" s="520"/>
      <c r="AS324" s="520"/>
      <c r="AT324" s="520"/>
      <c r="AU324" s="520"/>
      <c r="AV324" s="520"/>
      <c r="AW324" s="520"/>
      <c r="AX324" s="520"/>
      <c r="AY324" s="521"/>
    </row>
    <row r="325" spans="1:52">
      <c r="A325" s="158"/>
      <c r="B325" s="158"/>
      <c r="C325" s="151"/>
      <c r="D325" s="151"/>
      <c r="E325" s="150"/>
      <c r="F325" s="150"/>
      <c r="G325" s="150"/>
      <c r="H325" s="150"/>
      <c r="I325" s="150"/>
      <c r="J325" s="150"/>
      <c r="K325" s="150"/>
      <c r="L325" s="150"/>
      <c r="M325" s="150"/>
      <c r="N325" s="150"/>
      <c r="O325" s="150"/>
      <c r="P325" s="150"/>
      <c r="Q325" s="150"/>
      <c r="R325" s="150"/>
      <c r="S325" s="150"/>
      <c r="T325" s="150"/>
      <c r="U325" s="150"/>
      <c r="V325" s="150"/>
      <c r="W325" s="150"/>
      <c r="X325" s="150"/>
      <c r="Y325" s="150"/>
      <c r="Z325" s="150"/>
      <c r="AA325" s="150"/>
      <c r="AB325" s="150"/>
      <c r="AC325" s="150"/>
      <c r="AD325" s="150"/>
      <c r="AE325" s="150"/>
      <c r="AF325" s="150"/>
      <c r="AG325" s="150"/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</row>
    <row r="326" spans="1:52">
      <c r="A326" s="158"/>
      <c r="B326" s="158"/>
      <c r="C326" s="151"/>
      <c r="D326" s="151"/>
      <c r="E326" s="150"/>
      <c r="F326" s="150"/>
      <c r="G326" s="150"/>
      <c r="H326" s="150"/>
      <c r="I326" s="150"/>
      <c r="J326" s="150"/>
      <c r="K326" s="150"/>
      <c r="L326" s="150"/>
      <c r="M326" s="150"/>
      <c r="N326" s="150"/>
      <c r="O326" s="150"/>
      <c r="P326" s="150"/>
      <c r="Q326" s="150"/>
      <c r="R326" s="150"/>
      <c r="S326" s="150"/>
      <c r="T326" s="150"/>
      <c r="U326" s="150"/>
      <c r="V326" s="150"/>
      <c r="W326" s="150"/>
      <c r="X326" s="150"/>
      <c r="Y326" s="150"/>
      <c r="Z326" s="150"/>
      <c r="AA326" s="150"/>
      <c r="AB326" s="150"/>
      <c r="AC326" s="150"/>
      <c r="AD326" s="150"/>
      <c r="AE326" s="150"/>
      <c r="AF326" s="150"/>
      <c r="AG326" s="150"/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</row>
    <row r="327" spans="1:52">
      <c r="A327" s="531" t="str">
        <f>'Planilha Orçamentária'!A37</f>
        <v>4.3</v>
      </c>
      <c r="B327" s="532"/>
      <c r="C327" s="520"/>
      <c r="D327" s="520"/>
      <c r="E327" s="535" t="str">
        <f>'Planilha Orçamentária'!D37</f>
        <v>Escavação mecanizada de vala com profundidade maior que 1,51 m até 3,0  m, com escavadeira hidráulica (capacidade da caçamba: 0,8 m3 / potência: 111 hp), largura até 1,5 m, em solo de 1a categoria, em vias urbanas. af_01/2015</v>
      </c>
      <c r="F327" s="535"/>
      <c r="G327" s="535"/>
      <c r="H327" s="535"/>
      <c r="I327" s="535"/>
      <c r="J327" s="535"/>
      <c r="K327" s="535"/>
      <c r="L327" s="535"/>
      <c r="M327" s="535"/>
      <c r="N327" s="535"/>
      <c r="O327" s="535"/>
      <c r="P327" s="535"/>
      <c r="Q327" s="535"/>
      <c r="R327" s="535"/>
      <c r="S327" s="535"/>
      <c r="T327" s="535"/>
      <c r="U327" s="535"/>
      <c r="V327" s="535"/>
      <c r="W327" s="535"/>
      <c r="X327" s="535"/>
      <c r="Y327" s="535"/>
      <c r="Z327" s="535"/>
      <c r="AA327" s="535"/>
      <c r="AB327" s="535"/>
      <c r="AC327" s="535"/>
      <c r="AD327" s="535"/>
      <c r="AE327" s="535"/>
      <c r="AF327" s="535"/>
      <c r="AG327" s="535"/>
      <c r="AH327" s="535"/>
      <c r="AI327" s="535"/>
      <c r="AJ327" s="535"/>
      <c r="AK327" s="535"/>
      <c r="AL327" s="535"/>
      <c r="AM327" s="535"/>
      <c r="AN327" s="535"/>
      <c r="AO327" s="535"/>
      <c r="AP327" s="535"/>
      <c r="AQ327" s="535"/>
      <c r="AR327" s="535"/>
      <c r="AS327" s="535"/>
      <c r="AT327" s="535"/>
      <c r="AU327" s="535"/>
      <c r="AV327" s="535"/>
      <c r="AW327" s="535"/>
      <c r="AX327" s="535"/>
      <c r="AY327" s="536"/>
    </row>
    <row r="328" spans="1:52">
      <c r="A328" s="158"/>
      <c r="B328" s="158"/>
      <c r="C328" s="151"/>
      <c r="D328" s="151"/>
      <c r="E328" s="150"/>
      <c r="F328" s="150"/>
      <c r="G328" s="150"/>
      <c r="H328" s="150"/>
      <c r="I328" s="150"/>
      <c r="J328" s="150"/>
      <c r="K328" s="150"/>
      <c r="L328" s="150"/>
      <c r="M328" s="150"/>
      <c r="N328" s="150"/>
      <c r="O328" s="150"/>
      <c r="P328" s="150"/>
      <c r="Q328" s="150"/>
      <c r="R328" s="150"/>
      <c r="S328" s="150"/>
      <c r="T328" s="150"/>
      <c r="U328" s="150"/>
      <c r="V328" s="150"/>
      <c r="W328" s="150"/>
      <c r="X328" s="150"/>
      <c r="Y328" s="150"/>
      <c r="Z328" s="150"/>
      <c r="AA328" s="150"/>
      <c r="AB328" s="150"/>
      <c r="AC328" s="150"/>
      <c r="AD328" s="150"/>
      <c r="AE328" s="150"/>
      <c r="AF328" s="150"/>
      <c r="AG328" s="150"/>
      <c r="AH328" s="150"/>
      <c r="AI328" s="150"/>
      <c r="AJ328" s="150"/>
      <c r="AK328" s="150"/>
      <c r="AL328" s="150"/>
      <c r="AM328" s="150"/>
      <c r="AN328" s="150"/>
      <c r="AO328" s="150"/>
      <c r="AP328" s="522" t="s">
        <v>140</v>
      </c>
      <c r="AQ328" s="520"/>
      <c r="AR328" s="520"/>
      <c r="AS328" s="520"/>
      <c r="AT328" s="520"/>
      <c r="AU328" s="520"/>
      <c r="AV328" s="520"/>
      <c r="AW328" s="520"/>
      <c r="AX328" s="520"/>
      <c r="AY328" s="521"/>
    </row>
    <row r="329" spans="1:52">
      <c r="A329" s="158"/>
      <c r="B329" s="158"/>
      <c r="C329" s="151"/>
      <c r="D329" s="151"/>
      <c r="E329" s="150"/>
      <c r="F329" s="150"/>
      <c r="G329" s="150"/>
      <c r="H329" s="150"/>
      <c r="I329" s="150"/>
      <c r="J329" s="150"/>
      <c r="K329" s="150"/>
      <c r="L329" s="150"/>
      <c r="M329" s="150"/>
      <c r="N329" s="150"/>
      <c r="O329" s="150"/>
      <c r="P329" s="150"/>
      <c r="Q329" s="150"/>
      <c r="R329" s="150"/>
      <c r="S329" s="150"/>
      <c r="T329" s="150"/>
      <c r="U329" s="150"/>
      <c r="V329" s="150"/>
      <c r="W329" s="150"/>
      <c r="X329" s="150"/>
      <c r="Y329" s="150"/>
      <c r="Z329" s="150"/>
      <c r="AA329" s="150"/>
      <c r="AB329" s="150"/>
      <c r="AC329" s="150"/>
      <c r="AD329" s="150"/>
      <c r="AE329" s="150"/>
      <c r="AF329" s="150"/>
      <c r="AG329" s="150"/>
      <c r="AH329" s="150"/>
      <c r="AI329" s="150"/>
      <c r="AJ329" s="150"/>
      <c r="AK329" s="150"/>
      <c r="AL329" s="150"/>
      <c r="AM329" s="150"/>
      <c r="AN329" s="150"/>
      <c r="AO329" s="150"/>
      <c r="AP329" s="519">
        <f>AC298+K314</f>
        <v>300.12000000000006</v>
      </c>
      <c r="AQ329" s="520"/>
      <c r="AR329" s="520"/>
      <c r="AS329" s="520"/>
      <c r="AT329" s="520"/>
      <c r="AU329" s="520"/>
      <c r="AV329" s="520"/>
      <c r="AW329" s="520"/>
      <c r="AX329" s="520"/>
      <c r="AY329" s="521"/>
    </row>
    <row r="330" spans="1:52">
      <c r="A330" s="158"/>
      <c r="B330" s="158"/>
      <c r="C330" s="151"/>
      <c r="D330" s="151"/>
      <c r="E330" s="150"/>
      <c r="F330" s="150"/>
      <c r="G330" s="150"/>
      <c r="H330" s="150"/>
      <c r="I330" s="150"/>
      <c r="J330" s="150"/>
      <c r="K330" s="150"/>
      <c r="L330" s="150"/>
      <c r="M330" s="150"/>
      <c r="N330" s="150"/>
      <c r="O330" s="150"/>
      <c r="P330" s="150"/>
      <c r="Q330" s="150"/>
      <c r="R330" s="150"/>
      <c r="S330" s="150"/>
      <c r="T330" s="150"/>
      <c r="U330" s="150"/>
      <c r="V330" s="150"/>
      <c r="W330" s="150"/>
      <c r="X330" s="150"/>
      <c r="Y330" s="150"/>
      <c r="Z330" s="150"/>
      <c r="AA330" s="150"/>
      <c r="AB330" s="150"/>
      <c r="AC330" s="150"/>
      <c r="AD330" s="150"/>
      <c r="AE330" s="150"/>
      <c r="AF330" s="150"/>
      <c r="AG330" s="150"/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</row>
    <row r="331" spans="1:52">
      <c r="A331" s="158"/>
      <c r="B331" s="158"/>
      <c r="C331" s="151"/>
      <c r="D331" s="151"/>
      <c r="E331" s="150"/>
      <c r="F331" s="150"/>
      <c r="G331" s="150"/>
      <c r="H331" s="150"/>
      <c r="I331" s="150"/>
      <c r="J331" s="150"/>
      <c r="K331" s="150"/>
      <c r="L331" s="150"/>
      <c r="M331" s="150"/>
      <c r="N331" s="150"/>
      <c r="O331" s="150"/>
      <c r="P331" s="150"/>
      <c r="Q331" s="150"/>
      <c r="R331" s="150"/>
      <c r="S331" s="150"/>
      <c r="T331" s="150"/>
      <c r="U331" s="150"/>
      <c r="V331" s="150"/>
      <c r="W331" s="150"/>
      <c r="X331" s="150"/>
      <c r="Y331" s="150"/>
      <c r="Z331" s="150"/>
      <c r="AA331" s="150"/>
      <c r="AB331" s="150"/>
      <c r="AC331" s="150"/>
      <c r="AD331" s="150"/>
      <c r="AE331" s="150"/>
      <c r="AF331" s="150"/>
      <c r="AG331" s="150"/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</row>
    <row r="332" spans="1:52">
      <c r="A332" s="531" t="str">
        <f>'Planilha Orçamentária'!A38</f>
        <v>4.4</v>
      </c>
      <c r="B332" s="532"/>
      <c r="C332" s="532"/>
      <c r="D332" s="532"/>
      <c r="E332" s="535" t="str">
        <f>'Planilha Orçamentária'!D38</f>
        <v>Reaterro manual de valas com compactação mecanizada</v>
      </c>
      <c r="F332" s="535"/>
      <c r="G332" s="535"/>
      <c r="H332" s="535"/>
      <c r="I332" s="535"/>
      <c r="J332" s="535"/>
      <c r="K332" s="535"/>
      <c r="L332" s="535"/>
      <c r="M332" s="535"/>
      <c r="N332" s="535"/>
      <c r="O332" s="535"/>
      <c r="P332" s="535"/>
      <c r="Q332" s="535"/>
      <c r="R332" s="535"/>
      <c r="S332" s="535"/>
      <c r="T332" s="535"/>
      <c r="U332" s="535"/>
      <c r="V332" s="535"/>
      <c r="W332" s="535"/>
      <c r="X332" s="535"/>
      <c r="Y332" s="535"/>
      <c r="Z332" s="535"/>
      <c r="AA332" s="535"/>
      <c r="AB332" s="535"/>
      <c r="AC332" s="535"/>
      <c r="AD332" s="535"/>
      <c r="AE332" s="535"/>
      <c r="AF332" s="535"/>
      <c r="AG332" s="535"/>
      <c r="AH332" s="535"/>
      <c r="AI332" s="535"/>
      <c r="AJ332" s="535"/>
      <c r="AK332" s="535"/>
      <c r="AL332" s="535"/>
      <c r="AM332" s="535"/>
      <c r="AN332" s="535"/>
      <c r="AO332" s="535"/>
      <c r="AP332" s="535"/>
      <c r="AQ332" s="535"/>
      <c r="AR332" s="535"/>
      <c r="AS332" s="535"/>
      <c r="AT332" s="535"/>
      <c r="AU332" s="535"/>
      <c r="AV332" s="535"/>
      <c r="AW332" s="535"/>
      <c r="AX332" s="535"/>
      <c r="AY332" s="536"/>
    </row>
    <row r="333" spans="1:52">
      <c r="A333" s="158"/>
      <c r="B333" s="158"/>
      <c r="C333" s="151"/>
      <c r="D333" s="151"/>
      <c r="E333" s="150"/>
      <c r="F333" s="150"/>
      <c r="G333" s="150"/>
      <c r="H333" s="150"/>
      <c r="I333" s="150"/>
      <c r="J333" s="150"/>
      <c r="K333" s="150"/>
      <c r="L333" s="522" t="s">
        <v>184</v>
      </c>
      <c r="M333" s="520"/>
      <c r="N333" s="520"/>
      <c r="O333" s="520"/>
      <c r="P333" s="520"/>
      <c r="Q333" s="520"/>
      <c r="R333" s="520"/>
      <c r="S333" s="520"/>
      <c r="T333" s="520"/>
      <c r="U333" s="521"/>
      <c r="V333" s="522" t="s">
        <v>189</v>
      </c>
      <c r="W333" s="520"/>
      <c r="X333" s="520"/>
      <c r="Y333" s="520"/>
      <c r="Z333" s="520"/>
      <c r="AA333" s="520"/>
      <c r="AB333" s="520"/>
      <c r="AC333" s="520"/>
      <c r="AD333" s="520"/>
      <c r="AE333" s="521"/>
      <c r="AF333" s="522" t="s">
        <v>185</v>
      </c>
      <c r="AG333" s="520"/>
      <c r="AH333" s="520"/>
      <c r="AI333" s="520"/>
      <c r="AJ333" s="520"/>
      <c r="AK333" s="520"/>
      <c r="AL333" s="520"/>
      <c r="AM333" s="520"/>
      <c r="AN333" s="520"/>
      <c r="AO333" s="521"/>
      <c r="AP333" s="522" t="s">
        <v>186</v>
      </c>
      <c r="AQ333" s="520"/>
      <c r="AR333" s="520"/>
      <c r="AS333" s="520"/>
      <c r="AT333" s="520"/>
      <c r="AU333" s="520"/>
      <c r="AV333" s="520"/>
      <c r="AW333" s="520"/>
      <c r="AX333" s="520"/>
      <c r="AY333" s="521"/>
    </row>
    <row r="334" spans="1:52">
      <c r="A334" s="158"/>
      <c r="B334" s="158"/>
      <c r="C334" s="151"/>
      <c r="D334" s="151"/>
      <c r="E334" s="150"/>
      <c r="F334" s="150"/>
      <c r="G334" s="150"/>
      <c r="H334" s="150"/>
      <c r="I334" s="150"/>
      <c r="J334" s="150"/>
      <c r="K334" s="150"/>
      <c r="L334" s="523">
        <f>AP329+AP324</f>
        <v>2508.6699999999996</v>
      </c>
      <c r="M334" s="524"/>
      <c r="N334" s="524"/>
      <c r="O334" s="524"/>
      <c r="P334" s="524"/>
      <c r="Q334" s="524"/>
      <c r="R334" s="524"/>
      <c r="S334" s="524"/>
      <c r="T334" s="524"/>
      <c r="U334" s="525"/>
      <c r="V334" s="523">
        <f>(Q298*U297*0.15)+(AE314*AI313*0.15)</f>
        <v>223.47</v>
      </c>
      <c r="W334" s="524"/>
      <c r="X334" s="524"/>
      <c r="Y334" s="524"/>
      <c r="Z334" s="524"/>
      <c r="AA334" s="524"/>
      <c r="AB334" s="524"/>
      <c r="AC334" s="524"/>
      <c r="AD334" s="524"/>
      <c r="AE334" s="525"/>
      <c r="AF334" s="523">
        <f>AS314+AG298</f>
        <v>328.82</v>
      </c>
      <c r="AG334" s="524"/>
      <c r="AH334" s="524"/>
      <c r="AI334" s="524"/>
      <c r="AJ334" s="524"/>
      <c r="AK334" s="524"/>
      <c r="AL334" s="524"/>
      <c r="AM334" s="524"/>
      <c r="AN334" s="524"/>
      <c r="AO334" s="525"/>
      <c r="AP334" s="519">
        <f>L334-AF334</f>
        <v>2179.8499999999995</v>
      </c>
      <c r="AQ334" s="520"/>
      <c r="AR334" s="520"/>
      <c r="AS334" s="520"/>
      <c r="AT334" s="520"/>
      <c r="AU334" s="520"/>
      <c r="AV334" s="520"/>
      <c r="AW334" s="520"/>
      <c r="AX334" s="520"/>
      <c r="AY334" s="521"/>
    </row>
    <row r="335" spans="1:52">
      <c r="A335" s="158"/>
      <c r="B335" s="158"/>
      <c r="C335" s="151"/>
      <c r="D335" s="151"/>
      <c r="E335" s="150"/>
      <c r="F335" s="150"/>
      <c r="G335" s="150"/>
      <c r="H335" s="150"/>
      <c r="I335" s="150"/>
      <c r="J335" s="150"/>
      <c r="K335" s="150"/>
      <c r="L335" s="150"/>
      <c r="M335" s="150"/>
      <c r="N335" s="150"/>
      <c r="O335" s="150"/>
      <c r="P335" s="150"/>
      <c r="Q335" s="150"/>
      <c r="R335" s="150"/>
      <c r="S335" s="150"/>
      <c r="T335" s="150"/>
      <c r="U335" s="150"/>
      <c r="V335" s="150"/>
      <c r="W335" s="150"/>
      <c r="X335" s="150"/>
      <c r="Y335" s="150"/>
      <c r="Z335" s="150"/>
      <c r="AA335" s="150"/>
      <c r="AB335" s="150"/>
      <c r="AC335" s="150"/>
      <c r="AD335" s="150"/>
      <c r="AE335" s="150"/>
      <c r="AF335" s="150"/>
      <c r="AG335" s="150"/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</row>
    <row r="336" spans="1:52">
      <c r="A336" s="158"/>
      <c r="B336" s="158"/>
      <c r="C336" s="151"/>
      <c r="D336" s="151"/>
      <c r="E336" s="150"/>
      <c r="F336" s="150"/>
      <c r="G336" s="150"/>
      <c r="H336" s="150"/>
      <c r="I336" s="150"/>
      <c r="J336" s="150"/>
      <c r="K336" s="150"/>
      <c r="L336" s="150"/>
      <c r="M336" s="150"/>
      <c r="N336" s="150"/>
      <c r="O336" s="150"/>
      <c r="P336" s="150"/>
      <c r="Q336" s="150"/>
      <c r="R336" s="150"/>
      <c r="S336" s="150"/>
      <c r="T336" s="150"/>
      <c r="U336" s="150"/>
      <c r="V336" s="150"/>
      <c r="W336" s="150"/>
      <c r="X336" s="150"/>
      <c r="Y336" s="150"/>
      <c r="Z336" s="150"/>
      <c r="AA336" s="150"/>
      <c r="AB336" s="150"/>
      <c r="AC336" s="150"/>
      <c r="AD336" s="150"/>
      <c r="AE336" s="150"/>
      <c r="AF336" s="150"/>
      <c r="AG336" s="150"/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</row>
    <row r="337" spans="1:52">
      <c r="A337" s="531" t="str">
        <f>'Planilha Orçamentária'!A39</f>
        <v>4.5</v>
      </c>
      <c r="B337" s="532"/>
      <c r="C337" s="520"/>
      <c r="D337" s="520"/>
      <c r="E337" s="535" t="str">
        <f>'Planilha Orçamentária'!D39</f>
        <v>CARGA, MANOBRA E DESCARGA DE SOLOS E MATERIAIS GRANULARES EM CAMINHÃO BASCULANTE 10 M³ - CARGA COM ESCAVADEIRA HIDRÁULICA (CAÇAMBA DE 1,20 M³ / 155 HP) E DESCARGA LIVRE (UNIDADE: M3). AF_07/2020</v>
      </c>
      <c r="F337" s="535"/>
      <c r="G337" s="535"/>
      <c r="H337" s="535"/>
      <c r="I337" s="535"/>
      <c r="J337" s="535"/>
      <c r="K337" s="535"/>
      <c r="L337" s="535"/>
      <c r="M337" s="535"/>
      <c r="N337" s="535"/>
      <c r="O337" s="535"/>
      <c r="P337" s="535"/>
      <c r="Q337" s="535"/>
      <c r="R337" s="535"/>
      <c r="S337" s="535"/>
      <c r="T337" s="535"/>
      <c r="U337" s="535"/>
      <c r="V337" s="535"/>
      <c r="W337" s="535"/>
      <c r="X337" s="535"/>
      <c r="Y337" s="535"/>
      <c r="Z337" s="535"/>
      <c r="AA337" s="535"/>
      <c r="AB337" s="535"/>
      <c r="AC337" s="535"/>
      <c r="AD337" s="535"/>
      <c r="AE337" s="535"/>
      <c r="AF337" s="535"/>
      <c r="AG337" s="535"/>
      <c r="AH337" s="535"/>
      <c r="AI337" s="535"/>
      <c r="AJ337" s="535"/>
      <c r="AK337" s="535"/>
      <c r="AL337" s="535"/>
      <c r="AM337" s="535"/>
      <c r="AN337" s="535"/>
      <c r="AO337" s="535"/>
      <c r="AP337" s="535"/>
      <c r="AQ337" s="535"/>
      <c r="AR337" s="535"/>
      <c r="AS337" s="535"/>
      <c r="AT337" s="535"/>
      <c r="AU337" s="535"/>
      <c r="AV337" s="535"/>
      <c r="AW337" s="535"/>
      <c r="AX337" s="535"/>
      <c r="AY337" s="536"/>
    </row>
    <row r="338" spans="1:52">
      <c r="A338" s="158"/>
      <c r="B338" s="158"/>
      <c r="C338" s="151"/>
      <c r="D338" s="151"/>
      <c r="E338" s="150"/>
      <c r="F338" s="150"/>
      <c r="G338" s="150"/>
      <c r="H338" s="150"/>
      <c r="I338" s="150"/>
      <c r="J338" s="150"/>
      <c r="K338" s="150"/>
      <c r="L338" s="518" t="s">
        <v>141</v>
      </c>
      <c r="M338" s="518"/>
      <c r="N338" s="518"/>
      <c r="O338" s="518"/>
      <c r="P338" s="518"/>
      <c r="Q338" s="518"/>
      <c r="R338" s="518"/>
      <c r="S338" s="518"/>
      <c r="T338" s="518"/>
      <c r="U338" s="518"/>
      <c r="V338" s="518" t="s">
        <v>142</v>
      </c>
      <c r="W338" s="518"/>
      <c r="X338" s="518"/>
      <c r="Y338" s="518"/>
      <c r="Z338" s="518"/>
      <c r="AA338" s="518"/>
      <c r="AB338" s="518"/>
      <c r="AC338" s="518"/>
      <c r="AD338" s="518"/>
      <c r="AE338" s="518"/>
      <c r="AF338" s="518" t="s">
        <v>144</v>
      </c>
      <c r="AG338" s="518"/>
      <c r="AH338" s="518"/>
      <c r="AI338" s="518"/>
      <c r="AJ338" s="518"/>
      <c r="AK338" s="518"/>
      <c r="AL338" s="518"/>
      <c r="AM338" s="518"/>
      <c r="AN338" s="518"/>
      <c r="AO338" s="518"/>
      <c r="AP338" s="518" t="s">
        <v>143</v>
      </c>
      <c r="AQ338" s="518"/>
      <c r="AR338" s="518"/>
      <c r="AS338" s="518"/>
      <c r="AT338" s="518"/>
      <c r="AU338" s="518"/>
      <c r="AV338" s="518"/>
      <c r="AW338" s="518"/>
      <c r="AX338" s="518"/>
      <c r="AY338" s="518"/>
    </row>
    <row r="339" spans="1:52">
      <c r="A339" s="158"/>
      <c r="B339" s="158"/>
      <c r="C339" s="151"/>
      <c r="D339" s="151"/>
      <c r="E339" s="150"/>
      <c r="F339" s="150"/>
      <c r="G339" s="150"/>
      <c r="H339" s="150"/>
      <c r="I339" s="150"/>
      <c r="J339" s="150"/>
      <c r="K339" s="150"/>
      <c r="L339" s="528">
        <f>AP324+AP329</f>
        <v>2508.6699999999996</v>
      </c>
      <c r="M339" s="528"/>
      <c r="N339" s="528"/>
      <c r="O339" s="528"/>
      <c r="P339" s="528"/>
      <c r="Q339" s="528"/>
      <c r="R339" s="528"/>
      <c r="S339" s="528"/>
      <c r="T339" s="528"/>
      <c r="U339" s="528"/>
      <c r="V339" s="528">
        <f>AP334</f>
        <v>2179.8499999999995</v>
      </c>
      <c r="W339" s="528"/>
      <c r="X339" s="528"/>
      <c r="Y339" s="528"/>
      <c r="Z339" s="528"/>
      <c r="AA339" s="528"/>
      <c r="AB339" s="528"/>
      <c r="AC339" s="528"/>
      <c r="AD339" s="528"/>
      <c r="AE339" s="528"/>
      <c r="AF339" s="537">
        <v>0.3</v>
      </c>
      <c r="AG339" s="537"/>
      <c r="AH339" s="537"/>
      <c r="AI339" s="537"/>
      <c r="AJ339" s="537"/>
      <c r="AK339" s="537"/>
      <c r="AL339" s="537"/>
      <c r="AM339" s="537"/>
      <c r="AN339" s="537"/>
      <c r="AO339" s="537"/>
      <c r="AP339" s="530">
        <f>(L339-V339)*(1+AF339)</f>
        <v>427.46600000000024</v>
      </c>
      <c r="AQ339" s="530"/>
      <c r="AR339" s="530"/>
      <c r="AS339" s="530"/>
      <c r="AT339" s="530"/>
      <c r="AU339" s="530"/>
      <c r="AV339" s="530"/>
      <c r="AW339" s="530"/>
      <c r="AX339" s="530"/>
      <c r="AY339" s="530"/>
    </row>
    <row r="340" spans="1:52">
      <c r="A340" s="158"/>
      <c r="B340" s="158"/>
      <c r="C340" s="151"/>
      <c r="D340" s="151"/>
      <c r="E340" s="150"/>
      <c r="F340" s="150"/>
      <c r="G340" s="150"/>
      <c r="H340" s="150"/>
      <c r="I340" s="150"/>
      <c r="J340" s="150"/>
      <c r="K340" s="150"/>
      <c r="L340" s="150"/>
      <c r="M340" s="150"/>
      <c r="N340" s="150"/>
      <c r="O340" s="150"/>
      <c r="P340" s="150"/>
      <c r="Q340" s="150"/>
      <c r="R340" s="150"/>
      <c r="S340" s="150"/>
      <c r="T340" s="150"/>
      <c r="U340" s="150"/>
      <c r="V340" s="150"/>
      <c r="W340" s="150"/>
      <c r="X340" s="150"/>
      <c r="Y340" s="150"/>
      <c r="Z340" s="150"/>
      <c r="AA340" s="150"/>
      <c r="AB340" s="150"/>
      <c r="AC340" s="150"/>
      <c r="AD340" s="150"/>
      <c r="AE340" s="150"/>
      <c r="AF340" s="150"/>
      <c r="AG340" s="150"/>
      <c r="AH340" s="150"/>
      <c r="AI340" s="337"/>
      <c r="AJ340" s="337"/>
      <c r="AK340" s="337"/>
      <c r="AL340" s="337"/>
      <c r="AM340" s="337"/>
      <c r="AN340" s="337"/>
      <c r="AO340" s="337"/>
      <c r="AP340" s="337"/>
      <c r="AQ340" s="150"/>
      <c r="AR340" s="150"/>
      <c r="AS340" s="150"/>
      <c r="AT340" s="150"/>
      <c r="AU340" s="150"/>
      <c r="AV340" s="150"/>
      <c r="AW340" s="150"/>
      <c r="AX340" s="150"/>
      <c r="AY340" s="150"/>
    </row>
    <row r="341" spans="1:52">
      <c r="A341" s="158"/>
      <c r="B341" s="158"/>
      <c r="C341" s="151"/>
      <c r="D341" s="151"/>
      <c r="E341" s="150"/>
      <c r="F341" s="150"/>
      <c r="G341" s="150"/>
      <c r="H341" s="150"/>
      <c r="I341" s="150"/>
      <c r="J341" s="150"/>
      <c r="K341" s="150"/>
      <c r="L341" s="150"/>
      <c r="M341" s="150"/>
      <c r="N341" s="150"/>
      <c r="O341" s="150"/>
      <c r="P341" s="150"/>
      <c r="Q341" s="150"/>
      <c r="R341" s="150"/>
      <c r="S341" s="150"/>
      <c r="T341" s="150"/>
      <c r="U341" s="150"/>
      <c r="V341" s="150"/>
      <c r="W341" s="150"/>
      <c r="X341" s="150"/>
      <c r="Y341" s="150"/>
      <c r="Z341" s="150"/>
      <c r="AA341" s="150"/>
      <c r="AB341" s="150"/>
      <c r="AC341" s="150"/>
      <c r="AD341" s="150"/>
      <c r="AE341" s="150"/>
      <c r="AF341" s="150"/>
      <c r="AG341" s="150"/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</row>
    <row r="342" spans="1:52">
      <c r="A342" s="531" t="str">
        <f>'Planilha Orçamentária'!A40</f>
        <v>4.6</v>
      </c>
      <c r="B342" s="532"/>
      <c r="C342" s="520"/>
      <c r="D342" s="520"/>
      <c r="E342" s="535" t="str">
        <f>'Planilha Orçamentária'!D40</f>
        <v>Transporte com caminhão basculante de 10 m³, em via urbana em leito natural -  (bota fora)</v>
      </c>
      <c r="F342" s="535"/>
      <c r="G342" s="535"/>
      <c r="H342" s="535"/>
      <c r="I342" s="535"/>
      <c r="J342" s="535"/>
      <c r="K342" s="535"/>
      <c r="L342" s="535"/>
      <c r="M342" s="535"/>
      <c r="N342" s="535"/>
      <c r="O342" s="535"/>
      <c r="P342" s="535"/>
      <c r="Q342" s="535"/>
      <c r="R342" s="535"/>
      <c r="S342" s="535"/>
      <c r="T342" s="535"/>
      <c r="U342" s="535"/>
      <c r="V342" s="535"/>
      <c r="W342" s="535"/>
      <c r="X342" s="535"/>
      <c r="Y342" s="535"/>
      <c r="Z342" s="535"/>
      <c r="AA342" s="535"/>
      <c r="AB342" s="535"/>
      <c r="AC342" s="535"/>
      <c r="AD342" s="535"/>
      <c r="AE342" s="535"/>
      <c r="AF342" s="535"/>
      <c r="AG342" s="535"/>
      <c r="AH342" s="535"/>
      <c r="AI342" s="535"/>
      <c r="AJ342" s="535"/>
      <c r="AK342" s="535"/>
      <c r="AL342" s="535"/>
      <c r="AM342" s="535"/>
      <c r="AN342" s="535"/>
      <c r="AO342" s="535"/>
      <c r="AP342" s="535"/>
      <c r="AQ342" s="535"/>
      <c r="AR342" s="535"/>
      <c r="AS342" s="535"/>
      <c r="AT342" s="535"/>
      <c r="AU342" s="535"/>
      <c r="AV342" s="535"/>
      <c r="AW342" s="535"/>
      <c r="AX342" s="535"/>
      <c r="AY342" s="536"/>
    </row>
    <row r="343" spans="1:52">
      <c r="A343" s="158"/>
      <c r="B343" s="158"/>
      <c r="C343" s="151"/>
      <c r="D343" s="151"/>
      <c r="E343" s="150"/>
      <c r="F343" s="150"/>
      <c r="G343" s="150"/>
      <c r="H343" s="150"/>
      <c r="I343" s="150"/>
      <c r="J343" s="150"/>
      <c r="K343" s="150"/>
      <c r="L343" s="150"/>
      <c r="M343" s="150"/>
      <c r="N343" s="150"/>
      <c r="O343" s="150"/>
      <c r="P343" s="150"/>
      <c r="Q343" s="150"/>
      <c r="R343" s="150"/>
      <c r="S343" s="150"/>
      <c r="T343" s="150"/>
      <c r="U343" s="150"/>
      <c r="V343" s="518" t="str">
        <f>AP338</f>
        <v>Vol Bota-fora</v>
      </c>
      <c r="W343" s="518"/>
      <c r="X343" s="518"/>
      <c r="Y343" s="518"/>
      <c r="Z343" s="518"/>
      <c r="AA343" s="518"/>
      <c r="AB343" s="518"/>
      <c r="AC343" s="518"/>
      <c r="AD343" s="518"/>
      <c r="AE343" s="518"/>
      <c r="AF343" s="518" t="s">
        <v>187</v>
      </c>
      <c r="AG343" s="518"/>
      <c r="AH343" s="518"/>
      <c r="AI343" s="518"/>
      <c r="AJ343" s="518"/>
      <c r="AK343" s="518"/>
      <c r="AL343" s="518"/>
      <c r="AM343" s="518"/>
      <c r="AN343" s="518"/>
      <c r="AO343" s="518"/>
      <c r="AP343" s="518" t="s">
        <v>188</v>
      </c>
      <c r="AQ343" s="518"/>
      <c r="AR343" s="518"/>
      <c r="AS343" s="518"/>
      <c r="AT343" s="518"/>
      <c r="AU343" s="518"/>
      <c r="AV343" s="518"/>
      <c r="AW343" s="518"/>
      <c r="AX343" s="518"/>
      <c r="AY343" s="518"/>
    </row>
    <row r="344" spans="1:52">
      <c r="A344" s="158"/>
      <c r="B344" s="158"/>
      <c r="C344" s="151"/>
      <c r="D344" s="151"/>
      <c r="E344" s="150"/>
      <c r="F344" s="150"/>
      <c r="G344" s="150"/>
      <c r="H344" s="150"/>
      <c r="I344" s="150"/>
      <c r="J344" s="150"/>
      <c r="K344" s="150"/>
      <c r="L344" s="150"/>
      <c r="M344" s="150"/>
      <c r="N344" s="150"/>
      <c r="O344" s="150"/>
      <c r="P344" s="150"/>
      <c r="Q344" s="150"/>
      <c r="R344" s="150"/>
      <c r="S344" s="150"/>
      <c r="T344" s="150"/>
      <c r="U344" s="150"/>
      <c r="V344" s="528">
        <f>AP339</f>
        <v>427.46600000000024</v>
      </c>
      <c r="W344" s="528"/>
      <c r="X344" s="528"/>
      <c r="Y344" s="528"/>
      <c r="Z344" s="528"/>
      <c r="AA344" s="528"/>
      <c r="AB344" s="528"/>
      <c r="AC344" s="528"/>
      <c r="AD344" s="528"/>
      <c r="AE344" s="528"/>
      <c r="AF344" s="529">
        <v>1.8</v>
      </c>
      <c r="AG344" s="529"/>
      <c r="AH344" s="529"/>
      <c r="AI344" s="529"/>
      <c r="AJ344" s="529"/>
      <c r="AK344" s="529"/>
      <c r="AL344" s="529"/>
      <c r="AM344" s="529"/>
      <c r="AN344" s="529"/>
      <c r="AO344" s="529"/>
      <c r="AP344" s="530">
        <f>AF344*V344</f>
        <v>769.43880000000047</v>
      </c>
      <c r="AQ344" s="530"/>
      <c r="AR344" s="530"/>
      <c r="AS344" s="530"/>
      <c r="AT344" s="530"/>
      <c r="AU344" s="530"/>
      <c r="AV344" s="530"/>
      <c r="AW344" s="530"/>
      <c r="AX344" s="530"/>
      <c r="AY344" s="530"/>
    </row>
    <row r="345" spans="1:52">
      <c r="A345" s="158"/>
      <c r="B345" s="158"/>
      <c r="C345" s="151"/>
      <c r="D345" s="151"/>
      <c r="E345" s="150"/>
      <c r="F345" s="150"/>
      <c r="G345" s="150"/>
      <c r="H345" s="150"/>
      <c r="I345" s="150"/>
      <c r="J345" s="150"/>
      <c r="K345" s="150"/>
      <c r="L345" s="150"/>
      <c r="M345" s="150"/>
      <c r="N345" s="150"/>
      <c r="O345" s="150"/>
      <c r="P345" s="150"/>
      <c r="Q345" s="150"/>
      <c r="R345" s="150"/>
      <c r="S345" s="150"/>
      <c r="T345" s="150"/>
      <c r="U345" s="150"/>
      <c r="V345" s="150"/>
      <c r="W345" s="150"/>
      <c r="X345" s="150"/>
      <c r="Y345" s="150"/>
      <c r="Z345" s="150"/>
      <c r="AA345" s="150"/>
      <c r="AB345" s="150"/>
      <c r="AC345" s="150"/>
      <c r="AD345" s="150"/>
      <c r="AE345" s="150"/>
      <c r="AF345" s="150"/>
      <c r="AG345" s="150"/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</row>
    <row r="346" spans="1:52">
      <c r="A346" s="158"/>
      <c r="B346" s="158"/>
      <c r="C346" s="151"/>
      <c r="D346" s="151"/>
      <c r="E346" s="150"/>
      <c r="F346" s="150"/>
      <c r="G346" s="150"/>
      <c r="H346" s="150"/>
      <c r="I346" s="150"/>
      <c r="J346" s="150"/>
      <c r="K346" s="150"/>
      <c r="L346" s="150"/>
      <c r="M346" s="150"/>
      <c r="N346" s="150"/>
      <c r="O346" s="150"/>
      <c r="P346" s="150"/>
      <c r="Q346" s="150"/>
      <c r="R346" s="150"/>
      <c r="S346" s="150"/>
      <c r="T346" s="150"/>
      <c r="U346" s="150"/>
      <c r="V346" s="150"/>
      <c r="W346" s="150"/>
      <c r="X346" s="150"/>
      <c r="Y346" s="150"/>
      <c r="Z346" s="150"/>
      <c r="AA346" s="150"/>
      <c r="AB346" s="150"/>
      <c r="AC346" s="150"/>
      <c r="AD346" s="150"/>
      <c r="AE346" s="150"/>
      <c r="AF346" s="150"/>
      <c r="AG346" s="150"/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</row>
    <row r="347" spans="1:52">
      <c r="A347" s="531" t="str">
        <f>'Planilha Orçamentária'!A41</f>
        <v>4.7</v>
      </c>
      <c r="B347" s="532"/>
      <c r="C347" s="520"/>
      <c r="D347" s="520"/>
      <c r="E347" s="535" t="str">
        <f>'Planilha Orçamentária'!D41</f>
        <v>Areia para aterro - Posto jazida/fornecedor (Retirado na jazida, sem transporte)</v>
      </c>
      <c r="F347" s="535"/>
      <c r="G347" s="535"/>
      <c r="H347" s="535"/>
      <c r="I347" s="535"/>
      <c r="J347" s="535"/>
      <c r="K347" s="535"/>
      <c r="L347" s="535"/>
      <c r="M347" s="535"/>
      <c r="N347" s="535"/>
      <c r="O347" s="535"/>
      <c r="P347" s="535"/>
      <c r="Q347" s="535"/>
      <c r="R347" s="535"/>
      <c r="S347" s="535"/>
      <c r="T347" s="535"/>
      <c r="U347" s="535"/>
      <c r="V347" s="535"/>
      <c r="W347" s="535"/>
      <c r="X347" s="535"/>
      <c r="Y347" s="535"/>
      <c r="Z347" s="535"/>
      <c r="AA347" s="535"/>
      <c r="AB347" s="535"/>
      <c r="AC347" s="535"/>
      <c r="AD347" s="535"/>
      <c r="AE347" s="535"/>
      <c r="AF347" s="535"/>
      <c r="AG347" s="535"/>
      <c r="AH347" s="535"/>
      <c r="AI347" s="535"/>
      <c r="AJ347" s="535"/>
      <c r="AK347" s="535"/>
      <c r="AL347" s="535"/>
      <c r="AM347" s="535"/>
      <c r="AN347" s="535"/>
      <c r="AO347" s="535"/>
      <c r="AP347" s="535"/>
      <c r="AQ347" s="535"/>
      <c r="AR347" s="535"/>
      <c r="AS347" s="535"/>
      <c r="AT347" s="535"/>
      <c r="AU347" s="535"/>
      <c r="AV347" s="535"/>
      <c r="AW347" s="535"/>
      <c r="AX347" s="535"/>
      <c r="AY347" s="536"/>
    </row>
    <row r="348" spans="1:52">
      <c r="A348" s="522" t="s">
        <v>192</v>
      </c>
      <c r="B348" s="520"/>
      <c r="C348" s="520"/>
      <c r="D348" s="520"/>
      <c r="E348" s="520"/>
      <c r="F348" s="520"/>
      <c r="G348" s="520"/>
      <c r="H348" s="520"/>
      <c r="I348" s="520"/>
      <c r="J348" s="520"/>
      <c r="K348" s="521"/>
      <c r="L348" s="522" t="s">
        <v>191</v>
      </c>
      <c r="M348" s="520"/>
      <c r="N348" s="520"/>
      <c r="O348" s="520"/>
      <c r="P348" s="520"/>
      <c r="Q348" s="520"/>
      <c r="R348" s="520"/>
      <c r="S348" s="520"/>
      <c r="T348" s="520"/>
      <c r="U348" s="521"/>
      <c r="V348" s="522" t="s">
        <v>193</v>
      </c>
      <c r="W348" s="520"/>
      <c r="X348" s="520"/>
      <c r="Y348" s="520"/>
      <c r="Z348" s="520"/>
      <c r="AA348" s="520"/>
      <c r="AB348" s="520"/>
      <c r="AC348" s="520"/>
      <c r="AD348" s="520"/>
      <c r="AE348" s="521"/>
      <c r="AF348" s="522" t="s">
        <v>190</v>
      </c>
      <c r="AG348" s="520"/>
      <c r="AH348" s="520"/>
      <c r="AI348" s="520"/>
      <c r="AJ348" s="520"/>
      <c r="AK348" s="520"/>
      <c r="AL348" s="520"/>
      <c r="AM348" s="520"/>
      <c r="AN348" s="520"/>
      <c r="AO348" s="521"/>
      <c r="AP348" s="522" t="s">
        <v>190</v>
      </c>
      <c r="AQ348" s="520"/>
      <c r="AR348" s="520"/>
      <c r="AS348" s="520"/>
      <c r="AT348" s="520"/>
      <c r="AU348" s="520"/>
      <c r="AV348" s="520"/>
      <c r="AW348" s="520"/>
      <c r="AX348" s="520"/>
      <c r="AY348" s="521"/>
      <c r="AZ348" s="150"/>
    </row>
    <row r="349" spans="1:52">
      <c r="A349" s="523">
        <f>Q298*U297</f>
        <v>1384.2</v>
      </c>
      <c r="B349" s="526"/>
      <c r="C349" s="526"/>
      <c r="D349" s="526"/>
      <c r="E349" s="526"/>
      <c r="F349" s="526"/>
      <c r="G349" s="526"/>
      <c r="H349" s="526"/>
      <c r="I349" s="526"/>
      <c r="J349" s="526"/>
      <c r="K349" s="527"/>
      <c r="L349" s="523">
        <v>0.15</v>
      </c>
      <c r="M349" s="524"/>
      <c r="N349" s="524"/>
      <c r="O349" s="524"/>
      <c r="P349" s="524"/>
      <c r="Q349" s="524"/>
      <c r="R349" s="524"/>
      <c r="S349" s="524"/>
      <c r="T349" s="524"/>
      <c r="U349" s="525"/>
      <c r="V349" s="523">
        <f>AE314*AI313</f>
        <v>105.6</v>
      </c>
      <c r="W349" s="524"/>
      <c r="X349" s="524"/>
      <c r="Y349" s="524"/>
      <c r="Z349" s="524"/>
      <c r="AA349" s="524"/>
      <c r="AB349" s="524"/>
      <c r="AC349" s="524"/>
      <c r="AD349" s="524"/>
      <c r="AE349" s="525"/>
      <c r="AF349" s="523">
        <f>L349</f>
        <v>0.15</v>
      </c>
      <c r="AG349" s="524"/>
      <c r="AH349" s="524"/>
      <c r="AI349" s="524"/>
      <c r="AJ349" s="524"/>
      <c r="AK349" s="524"/>
      <c r="AL349" s="524"/>
      <c r="AM349" s="524"/>
      <c r="AN349" s="524"/>
      <c r="AO349" s="525"/>
      <c r="AP349" s="519">
        <f>(A349*L349)+(V349*AF349)</f>
        <v>223.47</v>
      </c>
      <c r="AQ349" s="520"/>
      <c r="AR349" s="520"/>
      <c r="AS349" s="520"/>
      <c r="AT349" s="520"/>
      <c r="AU349" s="520"/>
      <c r="AV349" s="520"/>
      <c r="AW349" s="520"/>
      <c r="AX349" s="520"/>
      <c r="AY349" s="521"/>
      <c r="AZ349" s="150"/>
    </row>
    <row r="350" spans="1:52">
      <c r="A350" s="158"/>
      <c r="B350" s="158"/>
      <c r="C350" s="151"/>
      <c r="D350" s="151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0"/>
      <c r="V350" s="150"/>
      <c r="W350" s="150"/>
      <c r="X350" s="150"/>
      <c r="Y350" s="150"/>
      <c r="Z350" s="150"/>
      <c r="AA350" s="150"/>
      <c r="AB350" s="150"/>
      <c r="AC350" s="150"/>
      <c r="AD350" s="150"/>
      <c r="AE350" s="150"/>
      <c r="AF350" s="150"/>
      <c r="AG350" s="150"/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</row>
    <row r="351" spans="1:52">
      <c r="A351" s="158"/>
      <c r="B351" s="158"/>
      <c r="C351" s="151"/>
      <c r="D351" s="151"/>
      <c r="E351" s="150"/>
      <c r="F351" s="150"/>
      <c r="G351" s="150"/>
      <c r="H351" s="150"/>
      <c r="I351" s="150"/>
      <c r="J351" s="150"/>
      <c r="K351" s="150"/>
      <c r="L351" s="150"/>
      <c r="M351" s="150"/>
      <c r="N351" s="150"/>
      <c r="O351" s="150"/>
      <c r="P351" s="150"/>
      <c r="Q351" s="150"/>
      <c r="R351" s="150"/>
      <c r="S351" s="150"/>
      <c r="T351" s="150"/>
      <c r="U351" s="150"/>
      <c r="V351" s="150"/>
      <c r="W351" s="150"/>
      <c r="X351" s="150"/>
      <c r="Y351" s="150"/>
      <c r="Z351" s="150"/>
      <c r="AA351" s="150"/>
      <c r="AB351" s="150"/>
      <c r="AC351" s="150"/>
      <c r="AD351" s="150"/>
      <c r="AE351" s="150"/>
      <c r="AF351" s="150"/>
      <c r="AG351" s="150"/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</row>
    <row r="352" spans="1:52" ht="28.9" customHeight="1">
      <c r="A352" s="531" t="str">
        <f>'Planilha Orçamentária'!A42</f>
        <v>4.8</v>
      </c>
      <c r="B352" s="532"/>
      <c r="C352" s="520"/>
      <c r="D352" s="520"/>
      <c r="E352" s="533" t="str">
        <f>'Planilha Orçamentária'!D42</f>
        <v>Tubo de concreto para redes coletoras de águas pluviais, diâmetro de 400 mm, junta rígida, instalado em local com baixo nível de interferênc ias - fornecimento e assentamento. af_12/2015</v>
      </c>
      <c r="F352" s="533"/>
      <c r="G352" s="533"/>
      <c r="H352" s="533"/>
      <c r="I352" s="533"/>
      <c r="J352" s="533"/>
      <c r="K352" s="533"/>
      <c r="L352" s="533"/>
      <c r="M352" s="533"/>
      <c r="N352" s="533"/>
      <c r="O352" s="533"/>
      <c r="P352" s="533"/>
      <c r="Q352" s="533"/>
      <c r="R352" s="533"/>
      <c r="S352" s="533"/>
      <c r="T352" s="533"/>
      <c r="U352" s="533"/>
      <c r="V352" s="533"/>
      <c r="W352" s="533"/>
      <c r="X352" s="533"/>
      <c r="Y352" s="533"/>
      <c r="Z352" s="533"/>
      <c r="AA352" s="533"/>
      <c r="AB352" s="533"/>
      <c r="AC352" s="533"/>
      <c r="AD352" s="533"/>
      <c r="AE352" s="533"/>
      <c r="AF352" s="533"/>
      <c r="AG352" s="533"/>
      <c r="AH352" s="533"/>
      <c r="AI352" s="533"/>
      <c r="AJ352" s="533"/>
      <c r="AK352" s="533"/>
      <c r="AL352" s="533"/>
      <c r="AM352" s="533"/>
      <c r="AN352" s="533"/>
      <c r="AO352" s="533"/>
      <c r="AP352" s="533"/>
      <c r="AQ352" s="533"/>
      <c r="AR352" s="533"/>
      <c r="AS352" s="533"/>
      <c r="AT352" s="533"/>
      <c r="AU352" s="533"/>
      <c r="AV352" s="533"/>
      <c r="AW352" s="533"/>
      <c r="AX352" s="533"/>
      <c r="AY352" s="534"/>
    </row>
    <row r="353" spans="1:51">
      <c r="A353" s="158"/>
      <c r="B353" s="158"/>
      <c r="C353" s="151"/>
      <c r="D353" s="151"/>
      <c r="E353" s="150"/>
      <c r="F353" s="150"/>
      <c r="G353" s="150"/>
      <c r="H353" s="150"/>
      <c r="I353" s="150"/>
      <c r="J353" s="150"/>
      <c r="K353" s="150"/>
      <c r="L353" s="150"/>
      <c r="M353" s="150"/>
      <c r="N353" s="150"/>
      <c r="O353" s="150"/>
      <c r="P353" s="150"/>
      <c r="Q353" s="150"/>
      <c r="R353" s="150"/>
      <c r="S353" s="150"/>
      <c r="T353" s="150"/>
      <c r="U353" s="150"/>
      <c r="V353" s="150"/>
      <c r="W353" s="150"/>
      <c r="X353" s="150"/>
      <c r="Y353" s="150"/>
      <c r="Z353" s="150"/>
      <c r="AA353" s="150"/>
      <c r="AB353" s="150"/>
      <c r="AC353" s="150"/>
      <c r="AD353" s="150"/>
      <c r="AE353" s="150"/>
      <c r="AF353" s="150"/>
      <c r="AG353" s="150"/>
      <c r="AH353" s="150"/>
      <c r="AI353" s="150"/>
      <c r="AJ353" s="150"/>
      <c r="AK353" s="150"/>
      <c r="AL353" s="150"/>
      <c r="AM353" s="150"/>
      <c r="AN353" s="150"/>
      <c r="AO353" s="150"/>
      <c r="AP353" s="522" t="s">
        <v>2</v>
      </c>
      <c r="AQ353" s="520"/>
      <c r="AR353" s="520"/>
      <c r="AS353" s="520"/>
      <c r="AT353" s="520"/>
      <c r="AU353" s="520"/>
      <c r="AV353" s="520"/>
      <c r="AW353" s="520"/>
      <c r="AX353" s="520"/>
      <c r="AY353" s="521"/>
    </row>
    <row r="354" spans="1:51">
      <c r="A354" s="158"/>
      <c r="B354" s="158"/>
      <c r="C354" s="151"/>
      <c r="D354" s="151"/>
      <c r="E354" s="150"/>
      <c r="F354" s="150"/>
      <c r="G354" s="150"/>
      <c r="H354" s="150"/>
      <c r="I354" s="150"/>
      <c r="J354" s="150"/>
      <c r="K354" s="150"/>
      <c r="L354" s="150"/>
      <c r="M354" s="150"/>
      <c r="N354" s="150"/>
      <c r="O354" s="150"/>
      <c r="P354" s="150"/>
      <c r="Q354" s="150"/>
      <c r="R354" s="150"/>
      <c r="S354" s="150"/>
      <c r="T354" s="150"/>
      <c r="U354" s="150"/>
      <c r="V354" s="150"/>
      <c r="W354" s="150"/>
      <c r="X354" s="150"/>
      <c r="Y354" s="150"/>
      <c r="Z354" s="150"/>
      <c r="AA354" s="150"/>
      <c r="AB354" s="150"/>
      <c r="AC354" s="150"/>
      <c r="AD354" s="150"/>
      <c r="AE354" s="150"/>
      <c r="AF354" s="150"/>
      <c r="AG354" s="150"/>
      <c r="AH354" s="150"/>
      <c r="AI354" s="150"/>
      <c r="AJ354" s="150"/>
      <c r="AK354" s="150"/>
      <c r="AL354" s="150"/>
      <c r="AM354" s="150"/>
      <c r="AN354" s="150"/>
      <c r="AO354" s="150"/>
      <c r="AP354" s="519">
        <f>AE314</f>
        <v>88</v>
      </c>
      <c r="AQ354" s="520"/>
      <c r="AR354" s="520"/>
      <c r="AS354" s="520"/>
      <c r="AT354" s="520"/>
      <c r="AU354" s="520"/>
      <c r="AV354" s="520"/>
      <c r="AW354" s="520"/>
      <c r="AX354" s="520"/>
      <c r="AY354" s="521"/>
    </row>
    <row r="355" spans="1:51">
      <c r="A355" s="158"/>
      <c r="B355" s="158"/>
      <c r="C355" s="151"/>
      <c r="D355" s="151"/>
      <c r="E355" s="150"/>
      <c r="F355" s="150"/>
      <c r="G355" s="150"/>
      <c r="H355" s="150"/>
      <c r="I355" s="150"/>
      <c r="J355" s="150"/>
      <c r="K355" s="150"/>
      <c r="L355" s="150"/>
      <c r="M355" s="150"/>
      <c r="N355" s="150"/>
      <c r="O355" s="150"/>
      <c r="P355" s="150"/>
      <c r="Q355" s="150"/>
      <c r="R355" s="150"/>
      <c r="S355" s="150"/>
      <c r="T355" s="150"/>
      <c r="U355" s="150"/>
      <c r="V355" s="150"/>
      <c r="W355" s="150"/>
      <c r="X355" s="150"/>
      <c r="Y355" s="150"/>
      <c r="Z355" s="150"/>
      <c r="AA355" s="150"/>
      <c r="AB355" s="150"/>
      <c r="AC355" s="150"/>
      <c r="AD355" s="150"/>
      <c r="AE355" s="150"/>
      <c r="AF355" s="150"/>
      <c r="AG355" s="150"/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</row>
    <row r="356" spans="1:51">
      <c r="A356" s="158"/>
      <c r="B356" s="158"/>
      <c r="C356" s="151"/>
      <c r="D356" s="151"/>
      <c r="E356" s="150"/>
      <c r="F356" s="150"/>
      <c r="G356" s="150"/>
      <c r="H356" s="150"/>
      <c r="I356" s="150"/>
      <c r="J356" s="150"/>
      <c r="K356" s="150"/>
      <c r="L356" s="150"/>
      <c r="M356" s="150"/>
      <c r="N356" s="150"/>
      <c r="O356" s="150"/>
      <c r="P356" s="150"/>
      <c r="Q356" s="150"/>
      <c r="R356" s="150"/>
      <c r="S356" s="150"/>
      <c r="T356" s="150"/>
      <c r="U356" s="150"/>
      <c r="V356" s="150"/>
      <c r="W356" s="150"/>
      <c r="X356" s="150"/>
      <c r="Y356" s="150"/>
      <c r="Z356" s="150"/>
      <c r="AA356" s="150"/>
      <c r="AB356" s="150"/>
      <c r="AC356" s="150"/>
      <c r="AD356" s="150"/>
      <c r="AE356" s="150"/>
      <c r="AF356" s="150"/>
      <c r="AG356" s="150"/>
      <c r="AH356" s="150"/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</row>
    <row r="357" spans="1:51" ht="28.9" customHeight="1">
      <c r="A357" s="531" t="str">
        <f>'Planilha Orçamentária'!A43</f>
        <v>4.9</v>
      </c>
      <c r="B357" s="532"/>
      <c r="C357" s="520"/>
      <c r="D357" s="520"/>
      <c r="E357" s="533" t="str">
        <f>'Planilha Orçamentária'!D43</f>
        <v>Tubo de concreto para redes coletoras de águas pluviais, diâmetro de 600 mm, junta rígida, instalado em local com baixo nível de interferênc ias - fornecimento e assentamento. af_12/2015</v>
      </c>
      <c r="F357" s="533"/>
      <c r="G357" s="533"/>
      <c r="H357" s="533"/>
      <c r="I357" s="533"/>
      <c r="J357" s="533"/>
      <c r="K357" s="533"/>
      <c r="L357" s="533"/>
      <c r="M357" s="533"/>
      <c r="N357" s="533"/>
      <c r="O357" s="533"/>
      <c r="P357" s="533"/>
      <c r="Q357" s="533"/>
      <c r="R357" s="533"/>
      <c r="S357" s="533"/>
      <c r="T357" s="533"/>
      <c r="U357" s="533"/>
      <c r="V357" s="533"/>
      <c r="W357" s="533"/>
      <c r="X357" s="533"/>
      <c r="Y357" s="533"/>
      <c r="Z357" s="533"/>
      <c r="AA357" s="533"/>
      <c r="AB357" s="533"/>
      <c r="AC357" s="533"/>
      <c r="AD357" s="533"/>
      <c r="AE357" s="533"/>
      <c r="AF357" s="533"/>
      <c r="AG357" s="533"/>
      <c r="AH357" s="533"/>
      <c r="AI357" s="533"/>
      <c r="AJ357" s="533"/>
      <c r="AK357" s="533"/>
      <c r="AL357" s="533"/>
      <c r="AM357" s="533"/>
      <c r="AN357" s="533"/>
      <c r="AO357" s="533"/>
      <c r="AP357" s="533"/>
      <c r="AQ357" s="533"/>
      <c r="AR357" s="533"/>
      <c r="AS357" s="533"/>
      <c r="AT357" s="533"/>
      <c r="AU357" s="533"/>
      <c r="AV357" s="533"/>
      <c r="AW357" s="533"/>
      <c r="AX357" s="533"/>
      <c r="AY357" s="534"/>
    </row>
    <row r="358" spans="1:51">
      <c r="A358" s="158"/>
      <c r="B358" s="158"/>
      <c r="C358" s="151"/>
      <c r="D358" s="151"/>
      <c r="E358" s="150"/>
      <c r="F358" s="150"/>
      <c r="G358" s="150"/>
      <c r="H358" s="150"/>
      <c r="I358" s="150"/>
      <c r="J358" s="150"/>
      <c r="K358" s="150"/>
      <c r="L358" s="150"/>
      <c r="M358" s="150"/>
      <c r="N358" s="150"/>
      <c r="O358" s="150"/>
      <c r="P358" s="150"/>
      <c r="Q358" s="150"/>
      <c r="R358" s="150"/>
      <c r="S358" s="150"/>
      <c r="T358" s="150"/>
      <c r="U358" s="150"/>
      <c r="V358" s="150"/>
      <c r="W358" s="150"/>
      <c r="X358" s="150"/>
      <c r="Y358" s="150"/>
      <c r="Z358" s="150"/>
      <c r="AA358" s="150"/>
      <c r="AB358" s="150"/>
      <c r="AC358" s="150"/>
      <c r="AD358" s="150"/>
      <c r="AE358" s="150"/>
      <c r="AF358" s="150"/>
      <c r="AG358" s="150"/>
      <c r="AH358" s="150"/>
      <c r="AI358" s="150"/>
      <c r="AJ358" s="150"/>
      <c r="AK358" s="150"/>
      <c r="AL358" s="150"/>
      <c r="AM358" s="150"/>
      <c r="AN358" s="150"/>
      <c r="AO358" s="150"/>
      <c r="AP358" s="522" t="s">
        <v>2</v>
      </c>
      <c r="AQ358" s="520"/>
      <c r="AR358" s="520"/>
      <c r="AS358" s="520"/>
      <c r="AT358" s="520"/>
      <c r="AU358" s="520"/>
      <c r="AV358" s="520"/>
      <c r="AW358" s="520"/>
      <c r="AX358" s="520"/>
      <c r="AY358" s="521"/>
    </row>
    <row r="359" spans="1:51">
      <c r="A359" s="158"/>
      <c r="B359" s="158"/>
      <c r="C359" s="151"/>
      <c r="D359" s="151"/>
      <c r="E359" s="150"/>
      <c r="F359" s="150"/>
      <c r="G359" s="150"/>
      <c r="H359" s="150"/>
      <c r="I359" s="150"/>
      <c r="J359" s="150"/>
      <c r="K359" s="150"/>
      <c r="L359" s="150"/>
      <c r="M359" s="150"/>
      <c r="N359" s="150"/>
      <c r="O359" s="150"/>
      <c r="P359" s="150"/>
      <c r="Q359" s="150"/>
      <c r="R359" s="150"/>
      <c r="S359" s="150"/>
      <c r="T359" s="150"/>
      <c r="U359" s="150"/>
      <c r="V359" s="150"/>
      <c r="W359" s="150"/>
      <c r="X359" s="150"/>
      <c r="Y359" s="150"/>
      <c r="Z359" s="150"/>
      <c r="AA359" s="150"/>
      <c r="AB359" s="150"/>
      <c r="AC359" s="150"/>
      <c r="AD359" s="150"/>
      <c r="AE359" s="150"/>
      <c r="AF359" s="150"/>
      <c r="AG359" s="150"/>
      <c r="AH359" s="150"/>
      <c r="AI359" s="150"/>
      <c r="AJ359" s="150"/>
      <c r="AK359" s="150"/>
      <c r="AL359" s="150"/>
      <c r="AM359" s="150"/>
      <c r="AN359" s="150"/>
      <c r="AO359" s="150"/>
      <c r="AP359" s="519">
        <f>Q298</f>
        <v>769</v>
      </c>
      <c r="AQ359" s="520"/>
      <c r="AR359" s="520"/>
      <c r="AS359" s="520"/>
      <c r="AT359" s="520"/>
      <c r="AU359" s="520"/>
      <c r="AV359" s="520"/>
      <c r="AW359" s="520"/>
      <c r="AX359" s="520"/>
      <c r="AY359" s="521"/>
    </row>
    <row r="360" spans="1:51">
      <c r="A360" s="158"/>
      <c r="B360" s="158"/>
      <c r="C360" s="151"/>
      <c r="D360" s="151"/>
      <c r="E360" s="150"/>
      <c r="F360" s="150"/>
      <c r="G360" s="150"/>
      <c r="H360" s="150"/>
      <c r="I360" s="150"/>
      <c r="J360" s="150"/>
      <c r="K360" s="150"/>
      <c r="L360" s="150"/>
      <c r="M360" s="150"/>
      <c r="N360" s="150"/>
      <c r="O360" s="150"/>
      <c r="P360" s="150"/>
      <c r="Q360" s="150"/>
      <c r="R360" s="150"/>
      <c r="S360" s="150"/>
      <c r="T360" s="150"/>
      <c r="U360" s="150"/>
      <c r="V360" s="150"/>
      <c r="W360" s="150"/>
      <c r="X360" s="150"/>
      <c r="Y360" s="150"/>
      <c r="Z360" s="150"/>
      <c r="AA360" s="150"/>
      <c r="AB360" s="150"/>
      <c r="AC360" s="150"/>
      <c r="AD360" s="150"/>
      <c r="AE360" s="150"/>
      <c r="AF360" s="150"/>
      <c r="AG360" s="150"/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</row>
    <row r="361" spans="1:51">
      <c r="A361" s="158"/>
      <c r="B361" s="158"/>
      <c r="C361" s="151"/>
      <c r="D361" s="151"/>
      <c r="E361" s="150"/>
      <c r="F361" s="150"/>
      <c r="G361" s="150"/>
      <c r="H361" s="150"/>
      <c r="I361" s="150"/>
      <c r="J361" s="150"/>
      <c r="K361" s="150"/>
      <c r="L361" s="150"/>
      <c r="M361" s="150"/>
      <c r="N361" s="150"/>
      <c r="O361" s="150"/>
      <c r="P361" s="150"/>
      <c r="Q361" s="150"/>
      <c r="R361" s="150"/>
      <c r="S361" s="150"/>
      <c r="T361" s="150"/>
      <c r="U361" s="150"/>
      <c r="V361" s="150"/>
      <c r="W361" s="150"/>
      <c r="X361" s="150"/>
      <c r="Y361" s="150"/>
      <c r="Z361" s="150"/>
      <c r="AA361" s="150"/>
      <c r="AB361" s="150"/>
      <c r="AC361" s="150"/>
      <c r="AD361" s="150"/>
      <c r="AE361" s="150"/>
      <c r="AF361" s="150"/>
      <c r="AG361" s="150"/>
      <c r="AH361" s="150"/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</row>
    <row r="362" spans="1:51">
      <c r="A362" s="531" t="str">
        <f>'Planilha Orçamentária'!A44</f>
        <v>4.10</v>
      </c>
      <c r="B362" s="532"/>
      <c r="C362" s="520"/>
      <c r="D362" s="520"/>
      <c r="E362" s="535" t="str">
        <f>'Planilha Orçamentária'!D44</f>
        <v>Boca de lobo em alvenaria tijolo macico, revestida c/ argamassa d e cimento e areia 1:3, sobre lastro de concreto 10cm e tampa de concreto armado</v>
      </c>
      <c r="F362" s="535"/>
      <c r="G362" s="535"/>
      <c r="H362" s="535"/>
      <c r="I362" s="535"/>
      <c r="J362" s="535"/>
      <c r="K362" s="535"/>
      <c r="L362" s="535"/>
      <c r="M362" s="535"/>
      <c r="N362" s="535"/>
      <c r="O362" s="535"/>
      <c r="P362" s="535"/>
      <c r="Q362" s="535"/>
      <c r="R362" s="535"/>
      <c r="S362" s="535"/>
      <c r="T362" s="535"/>
      <c r="U362" s="535"/>
      <c r="V362" s="535"/>
      <c r="W362" s="535"/>
      <c r="X362" s="535"/>
      <c r="Y362" s="535"/>
      <c r="Z362" s="535"/>
      <c r="AA362" s="535"/>
      <c r="AB362" s="535"/>
      <c r="AC362" s="535"/>
      <c r="AD362" s="535"/>
      <c r="AE362" s="535"/>
      <c r="AF362" s="535"/>
      <c r="AG362" s="535"/>
      <c r="AH362" s="535"/>
      <c r="AI362" s="535"/>
      <c r="AJ362" s="535"/>
      <c r="AK362" s="535"/>
      <c r="AL362" s="535"/>
      <c r="AM362" s="535"/>
      <c r="AN362" s="535"/>
      <c r="AO362" s="535"/>
      <c r="AP362" s="535"/>
      <c r="AQ362" s="535"/>
      <c r="AR362" s="535"/>
      <c r="AS362" s="535"/>
      <c r="AT362" s="535"/>
      <c r="AU362" s="535"/>
      <c r="AV362" s="535"/>
      <c r="AW362" s="535"/>
      <c r="AX362" s="535"/>
      <c r="AY362" s="536"/>
    </row>
    <row r="363" spans="1:51">
      <c r="A363" s="158"/>
      <c r="B363" s="158"/>
      <c r="C363" s="151"/>
      <c r="D363" s="151"/>
      <c r="E363" s="150"/>
      <c r="F363" s="150"/>
      <c r="G363" s="150"/>
      <c r="H363" s="150"/>
      <c r="I363" s="150"/>
      <c r="J363" s="150"/>
      <c r="K363" s="150"/>
      <c r="L363" s="150"/>
      <c r="M363" s="150"/>
      <c r="N363" s="150"/>
      <c r="O363" s="150"/>
      <c r="P363" s="150"/>
      <c r="Q363" s="150"/>
      <c r="R363" s="150"/>
      <c r="S363" s="150"/>
      <c r="T363" s="150"/>
      <c r="U363" s="150"/>
      <c r="V363" s="150"/>
      <c r="W363" s="150"/>
      <c r="X363" s="150"/>
      <c r="Y363" s="150"/>
      <c r="Z363" s="150"/>
      <c r="AA363" s="150"/>
      <c r="AB363" s="150"/>
      <c r="AC363" s="150"/>
      <c r="AD363" s="150"/>
      <c r="AE363" s="150"/>
      <c r="AF363" s="150"/>
      <c r="AG363" s="150"/>
      <c r="AH363" s="150"/>
      <c r="AI363" s="150"/>
      <c r="AJ363" s="150"/>
      <c r="AK363" s="150"/>
      <c r="AL363" s="150"/>
      <c r="AM363" s="150"/>
      <c r="AN363" s="150"/>
      <c r="AO363" s="150"/>
      <c r="AP363" s="522" t="s">
        <v>52</v>
      </c>
      <c r="AQ363" s="520"/>
      <c r="AR363" s="520"/>
      <c r="AS363" s="520"/>
      <c r="AT363" s="520"/>
      <c r="AU363" s="520"/>
      <c r="AV363" s="520"/>
      <c r="AW363" s="520"/>
      <c r="AX363" s="520"/>
      <c r="AY363" s="521"/>
    </row>
    <row r="364" spans="1:51">
      <c r="A364" s="158"/>
      <c r="B364" s="158"/>
      <c r="C364" s="151"/>
      <c r="D364" s="151"/>
      <c r="E364" s="150"/>
      <c r="F364" s="150"/>
      <c r="G364" s="150"/>
      <c r="H364" s="150"/>
      <c r="I364" s="150"/>
      <c r="J364" s="150"/>
      <c r="K364" s="150"/>
      <c r="L364" s="150"/>
      <c r="M364" s="150"/>
      <c r="N364" s="150"/>
      <c r="O364" s="150"/>
      <c r="P364" s="150"/>
      <c r="Q364" s="150"/>
      <c r="R364" s="150"/>
      <c r="S364" s="150"/>
      <c r="T364" s="150"/>
      <c r="U364" s="150"/>
      <c r="V364" s="150"/>
      <c r="W364" s="150"/>
      <c r="X364" s="150"/>
      <c r="Y364" s="150"/>
      <c r="Z364" s="150"/>
      <c r="AA364" s="150"/>
      <c r="AB364" s="150"/>
      <c r="AC364" s="150"/>
      <c r="AD364" s="150"/>
      <c r="AE364" s="150"/>
      <c r="AF364" s="150"/>
      <c r="AG364" s="150"/>
      <c r="AH364" s="150"/>
      <c r="AI364" s="150"/>
      <c r="AJ364" s="150"/>
      <c r="AK364" s="150"/>
      <c r="AL364" s="150"/>
      <c r="AM364" s="150"/>
      <c r="AN364" s="150"/>
      <c r="AO364" s="150"/>
      <c r="AP364" s="519">
        <f>O314</f>
        <v>22</v>
      </c>
      <c r="AQ364" s="520"/>
      <c r="AR364" s="520"/>
      <c r="AS364" s="520"/>
      <c r="AT364" s="520"/>
      <c r="AU364" s="520"/>
      <c r="AV364" s="520"/>
      <c r="AW364" s="520"/>
      <c r="AX364" s="520"/>
      <c r="AY364" s="521"/>
    </row>
    <row r="365" spans="1:51">
      <c r="A365" s="158"/>
      <c r="B365" s="158"/>
      <c r="C365" s="151"/>
      <c r="D365" s="151"/>
      <c r="E365" s="150"/>
      <c r="F365" s="150"/>
      <c r="G365" s="150"/>
      <c r="H365" s="150"/>
      <c r="I365" s="150"/>
      <c r="J365" s="150"/>
      <c r="K365" s="150"/>
      <c r="L365" s="150"/>
      <c r="M365" s="150"/>
      <c r="N365" s="150"/>
      <c r="O365" s="150"/>
      <c r="P365" s="150"/>
      <c r="Q365" s="150"/>
      <c r="R365" s="150"/>
      <c r="S365" s="150"/>
      <c r="T365" s="150"/>
      <c r="U365" s="150"/>
      <c r="V365" s="150"/>
      <c r="W365" s="150"/>
      <c r="X365" s="150"/>
      <c r="Y365" s="150"/>
      <c r="Z365" s="150"/>
      <c r="AA365" s="150"/>
      <c r="AB365" s="150"/>
      <c r="AC365" s="150"/>
      <c r="AD365" s="150"/>
      <c r="AE365" s="150"/>
      <c r="AF365" s="150"/>
      <c r="AG365" s="150"/>
      <c r="AH365" s="150"/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</row>
    <row r="366" spans="1:51">
      <c r="A366" s="158"/>
      <c r="B366" s="158"/>
      <c r="C366" s="151"/>
      <c r="D366" s="151"/>
      <c r="E366" s="150"/>
      <c r="F366" s="150"/>
      <c r="G366" s="150"/>
      <c r="H366" s="150"/>
      <c r="I366" s="150"/>
      <c r="J366" s="150"/>
      <c r="K366" s="150"/>
      <c r="L366" s="150"/>
      <c r="M366" s="150"/>
      <c r="N366" s="150"/>
      <c r="O366" s="150"/>
      <c r="P366" s="150"/>
      <c r="Q366" s="150"/>
      <c r="R366" s="150"/>
      <c r="S366" s="150"/>
      <c r="T366" s="150"/>
      <c r="U366" s="150"/>
      <c r="V366" s="150"/>
      <c r="W366" s="150"/>
      <c r="X366" s="150"/>
      <c r="Y366" s="150"/>
      <c r="Z366" s="150"/>
      <c r="AA366" s="150"/>
      <c r="AB366" s="150"/>
      <c r="AC366" s="150"/>
      <c r="AD366" s="150"/>
      <c r="AE366" s="150"/>
      <c r="AF366" s="150"/>
      <c r="AG366" s="150"/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</row>
    <row r="367" spans="1:51">
      <c r="A367" s="531" t="str">
        <f>'Planilha Orçamentária'!A45</f>
        <v>4.11</v>
      </c>
      <c r="B367" s="532"/>
      <c r="C367" s="520"/>
      <c r="D367" s="520"/>
      <c r="E367" s="535" t="str">
        <f>'Planilha Orçamentária'!D45</f>
        <v>Poço de visita em alvenaria tij. maciços esp. = 0,20m, dim. int. = 1.40 x 1.40 x 1.20m, laje sup.c.a. esp. = 0,15m, inclusive tampão td-600</v>
      </c>
      <c r="F367" s="535"/>
      <c r="G367" s="535"/>
      <c r="H367" s="535"/>
      <c r="I367" s="535"/>
      <c r="J367" s="535"/>
      <c r="K367" s="535"/>
      <c r="L367" s="535"/>
      <c r="M367" s="535"/>
      <c r="N367" s="535"/>
      <c r="O367" s="535"/>
      <c r="P367" s="535"/>
      <c r="Q367" s="535"/>
      <c r="R367" s="535"/>
      <c r="S367" s="535"/>
      <c r="T367" s="535"/>
      <c r="U367" s="535"/>
      <c r="V367" s="535"/>
      <c r="W367" s="535"/>
      <c r="X367" s="535"/>
      <c r="Y367" s="535"/>
      <c r="Z367" s="535"/>
      <c r="AA367" s="535"/>
      <c r="AB367" s="535"/>
      <c r="AC367" s="535"/>
      <c r="AD367" s="535"/>
      <c r="AE367" s="535"/>
      <c r="AF367" s="535"/>
      <c r="AG367" s="535"/>
      <c r="AH367" s="535"/>
      <c r="AI367" s="535"/>
      <c r="AJ367" s="535"/>
      <c r="AK367" s="535"/>
      <c r="AL367" s="535"/>
      <c r="AM367" s="535"/>
      <c r="AN367" s="535"/>
      <c r="AO367" s="535"/>
      <c r="AP367" s="535"/>
      <c r="AQ367" s="535"/>
      <c r="AR367" s="535"/>
      <c r="AS367" s="535"/>
      <c r="AT367" s="535"/>
      <c r="AU367" s="535"/>
      <c r="AV367" s="535"/>
      <c r="AW367" s="535"/>
      <c r="AX367" s="535"/>
      <c r="AY367" s="536"/>
    </row>
    <row r="368" spans="1:51">
      <c r="A368" s="158"/>
      <c r="B368" s="158"/>
      <c r="C368" s="151"/>
      <c r="D368" s="151"/>
      <c r="E368" s="150"/>
      <c r="F368" s="150"/>
      <c r="G368" s="150"/>
      <c r="H368" s="150"/>
      <c r="I368" s="150"/>
      <c r="J368" s="150"/>
      <c r="K368" s="150"/>
      <c r="L368" s="518" t="s">
        <v>168</v>
      </c>
      <c r="M368" s="518"/>
      <c r="N368" s="518"/>
      <c r="O368" s="518" t="s">
        <v>169</v>
      </c>
      <c r="P368" s="518"/>
      <c r="Q368" s="518"/>
      <c r="R368" s="518" t="s">
        <v>170</v>
      </c>
      <c r="S368" s="518"/>
      <c r="T368" s="518"/>
      <c r="U368" s="518" t="s">
        <v>171</v>
      </c>
      <c r="V368" s="518"/>
      <c r="W368" s="518"/>
      <c r="X368" s="518" t="s">
        <v>172</v>
      </c>
      <c r="Y368" s="518"/>
      <c r="Z368" s="518"/>
      <c r="AA368" s="518" t="s">
        <v>173</v>
      </c>
      <c r="AB368" s="518"/>
      <c r="AC368" s="518"/>
      <c r="AD368" s="518" t="s">
        <v>174</v>
      </c>
      <c r="AE368" s="518"/>
      <c r="AF368" s="518"/>
      <c r="AG368" s="518" t="s">
        <v>175</v>
      </c>
      <c r="AH368" s="518"/>
      <c r="AI368" s="518"/>
      <c r="AJ368" s="518" t="s">
        <v>176</v>
      </c>
      <c r="AK368" s="518"/>
      <c r="AL368" s="518"/>
      <c r="AM368" s="518" t="s">
        <v>177</v>
      </c>
      <c r="AN368" s="518"/>
      <c r="AO368" s="518"/>
      <c r="AP368" s="522" t="s">
        <v>52</v>
      </c>
      <c r="AQ368" s="520"/>
      <c r="AR368" s="520"/>
      <c r="AS368" s="520"/>
      <c r="AT368" s="520"/>
      <c r="AU368" s="520"/>
      <c r="AV368" s="520"/>
      <c r="AW368" s="520"/>
      <c r="AX368" s="520"/>
      <c r="AY368" s="521"/>
    </row>
    <row r="369" spans="1:51">
      <c r="A369" s="158"/>
      <c r="B369" s="158"/>
      <c r="C369" s="151"/>
      <c r="D369" s="151"/>
      <c r="E369" s="150"/>
      <c r="F369" s="150"/>
      <c r="G369" s="150"/>
      <c r="H369" s="150"/>
      <c r="I369" s="150"/>
      <c r="J369" s="150"/>
      <c r="K369" s="150"/>
      <c r="L369" s="518"/>
      <c r="M369" s="518"/>
      <c r="N369" s="518"/>
      <c r="O369" s="518"/>
      <c r="P369" s="518"/>
      <c r="Q369" s="518"/>
      <c r="R369" s="518"/>
      <c r="S369" s="518"/>
      <c r="T369" s="518"/>
      <c r="U369" s="518"/>
      <c r="V369" s="518"/>
      <c r="W369" s="518"/>
      <c r="X369" s="518"/>
      <c r="Y369" s="518"/>
      <c r="Z369" s="518"/>
      <c r="AA369" s="518"/>
      <c r="AB369" s="518"/>
      <c r="AC369" s="518"/>
      <c r="AD369" s="518"/>
      <c r="AE369" s="518"/>
      <c r="AF369" s="518"/>
      <c r="AG369" s="518">
        <v>1</v>
      </c>
      <c r="AH369" s="518"/>
      <c r="AI369" s="518"/>
      <c r="AJ369" s="518">
        <v>1</v>
      </c>
      <c r="AK369" s="518"/>
      <c r="AL369" s="518"/>
      <c r="AM369" s="518"/>
      <c r="AN369" s="518"/>
      <c r="AO369" s="518"/>
      <c r="AP369" s="519">
        <f>SUM(L369:AO369)</f>
        <v>2</v>
      </c>
      <c r="AQ369" s="520"/>
      <c r="AR369" s="520"/>
      <c r="AS369" s="520"/>
      <c r="AT369" s="520"/>
      <c r="AU369" s="520"/>
      <c r="AV369" s="520"/>
      <c r="AW369" s="520"/>
      <c r="AX369" s="520"/>
      <c r="AY369" s="521"/>
    </row>
    <row r="370" spans="1:51">
      <c r="A370" s="158"/>
      <c r="B370" s="158"/>
      <c r="C370" s="151"/>
      <c r="D370" s="151"/>
      <c r="E370" s="150"/>
      <c r="F370" s="150"/>
      <c r="G370" s="150"/>
      <c r="H370" s="150"/>
      <c r="I370" s="150"/>
      <c r="J370" s="150"/>
      <c r="K370" s="150"/>
      <c r="L370" s="150"/>
      <c r="M370" s="150"/>
      <c r="N370" s="150"/>
      <c r="O370" s="150"/>
      <c r="P370" s="150"/>
      <c r="Q370" s="150"/>
      <c r="R370" s="150"/>
      <c r="S370" s="150"/>
      <c r="T370" s="150"/>
      <c r="U370" s="150"/>
      <c r="V370" s="150"/>
      <c r="W370" s="150"/>
      <c r="X370" s="150"/>
      <c r="Y370" s="150"/>
      <c r="Z370" s="150"/>
      <c r="AA370" s="150"/>
      <c r="AB370" s="150"/>
      <c r="AC370" s="150"/>
      <c r="AD370" s="150"/>
      <c r="AE370" s="150"/>
      <c r="AF370" s="150"/>
      <c r="AG370" s="150"/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</row>
    <row r="371" spans="1:51">
      <c r="A371" s="158"/>
      <c r="B371" s="158"/>
      <c r="C371" s="151"/>
      <c r="D371" s="151"/>
      <c r="E371" s="150"/>
      <c r="F371" s="150"/>
      <c r="G371" s="150"/>
      <c r="H371" s="150"/>
      <c r="I371" s="150"/>
      <c r="J371" s="150"/>
      <c r="K371" s="150"/>
      <c r="L371" s="150"/>
      <c r="M371" s="150"/>
      <c r="N371" s="150"/>
      <c r="O371" s="150"/>
      <c r="P371" s="150"/>
      <c r="Q371" s="150"/>
      <c r="R371" s="150"/>
      <c r="S371" s="150"/>
      <c r="T371" s="150"/>
      <c r="U371" s="150"/>
      <c r="V371" s="150"/>
      <c r="W371" s="150"/>
      <c r="X371" s="150"/>
      <c r="Y371" s="150"/>
      <c r="Z371" s="150"/>
      <c r="AA371" s="150"/>
      <c r="AB371" s="150"/>
      <c r="AC371" s="150"/>
      <c r="AD371" s="150"/>
      <c r="AE371" s="150"/>
      <c r="AF371" s="150"/>
      <c r="AG371" s="150"/>
      <c r="AH371" s="150"/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</row>
    <row r="372" spans="1:51">
      <c r="A372" s="531" t="str">
        <f>'Planilha Orçamentária'!A46</f>
        <v>4.12</v>
      </c>
      <c r="B372" s="532"/>
      <c r="C372" s="520"/>
      <c r="D372" s="520"/>
      <c r="E372" s="535" t="str">
        <f>'Planilha Orçamentária'!D46</f>
        <v>Poço de visita em alvenaria tij. maciços esp. = 0,20m, dim. int. = 1.40 x 1.40 x 1.60m, laje sup. c.a. esp. = 0,15m, inclusive tampão td-600</v>
      </c>
      <c r="F372" s="535"/>
      <c r="G372" s="535"/>
      <c r="H372" s="535"/>
      <c r="I372" s="535"/>
      <c r="J372" s="535"/>
      <c r="K372" s="535"/>
      <c r="L372" s="535"/>
      <c r="M372" s="535"/>
      <c r="N372" s="535"/>
      <c r="O372" s="535"/>
      <c r="P372" s="535"/>
      <c r="Q372" s="535"/>
      <c r="R372" s="535"/>
      <c r="S372" s="535"/>
      <c r="T372" s="535"/>
      <c r="U372" s="535"/>
      <c r="V372" s="535"/>
      <c r="W372" s="535"/>
      <c r="X372" s="535"/>
      <c r="Y372" s="535"/>
      <c r="Z372" s="535"/>
      <c r="AA372" s="535"/>
      <c r="AB372" s="535"/>
      <c r="AC372" s="535"/>
      <c r="AD372" s="535"/>
      <c r="AE372" s="535"/>
      <c r="AF372" s="535"/>
      <c r="AG372" s="535"/>
      <c r="AH372" s="535"/>
      <c r="AI372" s="535"/>
      <c r="AJ372" s="535"/>
      <c r="AK372" s="535"/>
      <c r="AL372" s="535"/>
      <c r="AM372" s="535"/>
      <c r="AN372" s="535"/>
      <c r="AO372" s="535"/>
      <c r="AP372" s="535"/>
      <c r="AQ372" s="535"/>
      <c r="AR372" s="535"/>
      <c r="AS372" s="535"/>
      <c r="AT372" s="535"/>
      <c r="AU372" s="535"/>
      <c r="AV372" s="535"/>
      <c r="AW372" s="535"/>
      <c r="AX372" s="535"/>
      <c r="AY372" s="536"/>
    </row>
    <row r="373" spans="1:51">
      <c r="A373" s="158"/>
      <c r="B373" s="158"/>
      <c r="C373" s="151"/>
      <c r="D373" s="151"/>
      <c r="E373" s="150"/>
      <c r="F373" s="150"/>
      <c r="G373" s="150"/>
      <c r="H373" s="150"/>
      <c r="I373" s="150"/>
      <c r="J373" s="150"/>
      <c r="K373" s="150"/>
      <c r="L373" s="518" t="s">
        <v>168</v>
      </c>
      <c r="M373" s="518"/>
      <c r="N373" s="518"/>
      <c r="O373" s="518" t="s">
        <v>169</v>
      </c>
      <c r="P373" s="518"/>
      <c r="Q373" s="518"/>
      <c r="R373" s="518" t="s">
        <v>170</v>
      </c>
      <c r="S373" s="518"/>
      <c r="T373" s="518"/>
      <c r="U373" s="518" t="s">
        <v>171</v>
      </c>
      <c r="V373" s="518"/>
      <c r="W373" s="518"/>
      <c r="X373" s="518" t="s">
        <v>172</v>
      </c>
      <c r="Y373" s="518"/>
      <c r="Z373" s="518"/>
      <c r="AA373" s="518" t="s">
        <v>173</v>
      </c>
      <c r="AB373" s="518"/>
      <c r="AC373" s="518"/>
      <c r="AD373" s="518" t="s">
        <v>174</v>
      </c>
      <c r="AE373" s="518"/>
      <c r="AF373" s="518"/>
      <c r="AG373" s="518" t="s">
        <v>175</v>
      </c>
      <c r="AH373" s="518"/>
      <c r="AI373" s="518"/>
      <c r="AJ373" s="518" t="s">
        <v>176</v>
      </c>
      <c r="AK373" s="518"/>
      <c r="AL373" s="518"/>
      <c r="AM373" s="518" t="s">
        <v>177</v>
      </c>
      <c r="AN373" s="518"/>
      <c r="AO373" s="518"/>
      <c r="AP373" s="522" t="s">
        <v>52</v>
      </c>
      <c r="AQ373" s="520"/>
      <c r="AR373" s="520"/>
      <c r="AS373" s="520"/>
      <c r="AT373" s="520"/>
      <c r="AU373" s="520"/>
      <c r="AV373" s="520"/>
      <c r="AW373" s="520"/>
      <c r="AX373" s="520"/>
      <c r="AY373" s="521"/>
    </row>
    <row r="374" spans="1:51">
      <c r="A374" s="158"/>
      <c r="B374" s="158"/>
      <c r="C374" s="151"/>
      <c r="D374" s="151"/>
      <c r="E374" s="150"/>
      <c r="F374" s="150"/>
      <c r="G374" s="150"/>
      <c r="H374" s="150"/>
      <c r="I374" s="150"/>
      <c r="J374" s="150"/>
      <c r="K374" s="150"/>
      <c r="L374" s="518"/>
      <c r="M374" s="518"/>
      <c r="N374" s="518"/>
      <c r="O374" s="518">
        <v>1</v>
      </c>
      <c r="P374" s="518"/>
      <c r="Q374" s="518"/>
      <c r="R374" s="518">
        <v>1</v>
      </c>
      <c r="S374" s="518"/>
      <c r="T374" s="518"/>
      <c r="U374" s="518"/>
      <c r="V374" s="518"/>
      <c r="W374" s="518"/>
      <c r="X374" s="518"/>
      <c r="Y374" s="518"/>
      <c r="Z374" s="518"/>
      <c r="AA374" s="518"/>
      <c r="AB374" s="518"/>
      <c r="AC374" s="518"/>
      <c r="AD374" s="518"/>
      <c r="AE374" s="518"/>
      <c r="AF374" s="518"/>
      <c r="AG374" s="518"/>
      <c r="AH374" s="518"/>
      <c r="AI374" s="518"/>
      <c r="AJ374" s="518"/>
      <c r="AK374" s="518"/>
      <c r="AL374" s="518"/>
      <c r="AM374" s="518"/>
      <c r="AN374" s="518"/>
      <c r="AO374" s="518"/>
      <c r="AP374" s="519">
        <f>SUM(L374:AO374)</f>
        <v>2</v>
      </c>
      <c r="AQ374" s="520"/>
      <c r="AR374" s="520"/>
      <c r="AS374" s="520"/>
      <c r="AT374" s="520"/>
      <c r="AU374" s="520"/>
      <c r="AV374" s="520"/>
      <c r="AW374" s="520"/>
      <c r="AX374" s="520"/>
      <c r="AY374" s="521"/>
    </row>
    <row r="375" spans="1:51">
      <c r="A375" s="158"/>
      <c r="B375" s="158"/>
      <c r="C375" s="151"/>
      <c r="D375" s="151"/>
      <c r="E375" s="150"/>
      <c r="F375" s="150"/>
      <c r="G375" s="150"/>
      <c r="H375" s="150"/>
      <c r="I375" s="150"/>
      <c r="J375" s="150"/>
      <c r="K375" s="150"/>
      <c r="L375" s="150"/>
      <c r="M375" s="150"/>
      <c r="N375" s="150"/>
      <c r="O375" s="150"/>
      <c r="P375" s="150"/>
      <c r="Q375" s="150"/>
      <c r="R375" s="150"/>
      <c r="S375" s="150"/>
      <c r="T375" s="150"/>
      <c r="U375" s="150"/>
      <c r="V375" s="150"/>
      <c r="W375" s="150"/>
      <c r="X375" s="150"/>
      <c r="Y375" s="150"/>
      <c r="Z375" s="150"/>
      <c r="AA375" s="150"/>
      <c r="AB375" s="150"/>
      <c r="AC375" s="150"/>
      <c r="AD375" s="150"/>
      <c r="AE375" s="150"/>
      <c r="AF375" s="150"/>
      <c r="AG375" s="150"/>
      <c r="AH375" s="150"/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</row>
    <row r="376" spans="1:51">
      <c r="A376" s="158"/>
      <c r="B376" s="158"/>
      <c r="C376" s="151"/>
      <c r="D376" s="151"/>
      <c r="E376" s="150"/>
      <c r="F376" s="150"/>
      <c r="G376" s="150"/>
      <c r="H376" s="150"/>
      <c r="I376" s="150"/>
      <c r="J376" s="150"/>
      <c r="K376" s="150"/>
      <c r="L376" s="150"/>
      <c r="M376" s="150"/>
      <c r="N376" s="150"/>
      <c r="O376" s="150"/>
      <c r="P376" s="150"/>
      <c r="Q376" s="150"/>
      <c r="R376" s="150"/>
      <c r="S376" s="150"/>
      <c r="T376" s="150"/>
      <c r="U376" s="150"/>
      <c r="V376" s="150"/>
      <c r="W376" s="150"/>
      <c r="X376" s="150"/>
      <c r="Y376" s="150"/>
      <c r="Z376" s="150"/>
      <c r="AA376" s="150"/>
      <c r="AB376" s="150"/>
      <c r="AC376" s="150"/>
      <c r="AD376" s="150"/>
      <c r="AE376" s="150"/>
      <c r="AF376" s="150"/>
      <c r="AG376" s="150"/>
      <c r="AH376" s="150"/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</row>
    <row r="377" spans="1:51">
      <c r="A377" s="531" t="str">
        <f>'Planilha Orçamentária'!A47</f>
        <v>4.13</v>
      </c>
      <c r="B377" s="532"/>
      <c r="C377" s="520"/>
      <c r="D377" s="520"/>
      <c r="E377" s="535" t="str">
        <f>'Planilha Orçamentária'!D47</f>
        <v>Poço de visita em alvenaria tij. maciços esp. = 0,20m, dim. int. = 1.40 x 1.40 x 2.00m, laje sup.c.a. esp. = 0,15m, inclusive tampão td-600</v>
      </c>
      <c r="F377" s="535"/>
      <c r="G377" s="535"/>
      <c r="H377" s="535"/>
      <c r="I377" s="535"/>
      <c r="J377" s="535"/>
      <c r="K377" s="535"/>
      <c r="L377" s="535"/>
      <c r="M377" s="535"/>
      <c r="N377" s="535"/>
      <c r="O377" s="535"/>
      <c r="P377" s="535"/>
      <c r="Q377" s="535"/>
      <c r="R377" s="535"/>
      <c r="S377" s="535"/>
      <c r="T377" s="535"/>
      <c r="U377" s="535"/>
      <c r="V377" s="535"/>
      <c r="W377" s="535"/>
      <c r="X377" s="535"/>
      <c r="Y377" s="535"/>
      <c r="Z377" s="535"/>
      <c r="AA377" s="535"/>
      <c r="AB377" s="535"/>
      <c r="AC377" s="535"/>
      <c r="AD377" s="535"/>
      <c r="AE377" s="535"/>
      <c r="AF377" s="535"/>
      <c r="AG377" s="535"/>
      <c r="AH377" s="535"/>
      <c r="AI377" s="535"/>
      <c r="AJ377" s="535"/>
      <c r="AK377" s="535"/>
      <c r="AL377" s="535"/>
      <c r="AM377" s="535"/>
      <c r="AN377" s="535"/>
      <c r="AO377" s="535"/>
      <c r="AP377" s="535"/>
      <c r="AQ377" s="535"/>
      <c r="AR377" s="535"/>
      <c r="AS377" s="535"/>
      <c r="AT377" s="535"/>
      <c r="AU377" s="535"/>
      <c r="AV377" s="535"/>
      <c r="AW377" s="535"/>
      <c r="AX377" s="535"/>
      <c r="AY377" s="536"/>
    </row>
    <row r="378" spans="1:51">
      <c r="A378" s="158"/>
      <c r="B378" s="158"/>
      <c r="C378" s="151"/>
      <c r="D378" s="151"/>
      <c r="E378" s="150"/>
      <c r="F378" s="150"/>
      <c r="G378" s="150"/>
      <c r="H378" s="150"/>
      <c r="I378" s="150"/>
      <c r="J378" s="150"/>
      <c r="K378" s="150"/>
      <c r="L378" s="518" t="s">
        <v>168</v>
      </c>
      <c r="M378" s="518"/>
      <c r="N378" s="518"/>
      <c r="O378" s="518" t="s">
        <v>169</v>
      </c>
      <c r="P378" s="518"/>
      <c r="Q378" s="518"/>
      <c r="R378" s="518" t="s">
        <v>170</v>
      </c>
      <c r="S378" s="518"/>
      <c r="T378" s="518"/>
      <c r="U378" s="518" t="s">
        <v>171</v>
      </c>
      <c r="V378" s="518"/>
      <c r="W378" s="518"/>
      <c r="X378" s="518" t="s">
        <v>172</v>
      </c>
      <c r="Y378" s="518"/>
      <c r="Z378" s="518"/>
      <c r="AA378" s="518" t="s">
        <v>173</v>
      </c>
      <c r="AB378" s="518"/>
      <c r="AC378" s="518"/>
      <c r="AD378" s="518" t="s">
        <v>174</v>
      </c>
      <c r="AE378" s="518"/>
      <c r="AF378" s="518"/>
      <c r="AG378" s="518" t="s">
        <v>175</v>
      </c>
      <c r="AH378" s="518"/>
      <c r="AI378" s="518"/>
      <c r="AJ378" s="518" t="s">
        <v>176</v>
      </c>
      <c r="AK378" s="518"/>
      <c r="AL378" s="518"/>
      <c r="AM378" s="518" t="s">
        <v>177</v>
      </c>
      <c r="AN378" s="518"/>
      <c r="AO378" s="518"/>
      <c r="AP378" s="522" t="s">
        <v>52</v>
      </c>
      <c r="AQ378" s="520"/>
      <c r="AR378" s="520"/>
      <c r="AS378" s="520"/>
      <c r="AT378" s="520"/>
      <c r="AU378" s="520"/>
      <c r="AV378" s="520"/>
      <c r="AW378" s="520"/>
      <c r="AX378" s="520"/>
      <c r="AY378" s="521"/>
    </row>
    <row r="379" spans="1:51">
      <c r="A379" s="158"/>
      <c r="B379" s="158"/>
      <c r="C379" s="151"/>
      <c r="D379" s="151"/>
      <c r="E379" s="150"/>
      <c r="F379" s="150"/>
      <c r="G379" s="150"/>
      <c r="H379" s="150"/>
      <c r="I379" s="150"/>
      <c r="J379" s="150"/>
      <c r="K379" s="150"/>
      <c r="L379" s="518">
        <v>1</v>
      </c>
      <c r="M379" s="518"/>
      <c r="N379" s="518"/>
      <c r="O379" s="518"/>
      <c r="P379" s="518"/>
      <c r="Q379" s="518"/>
      <c r="R379" s="518"/>
      <c r="S379" s="518"/>
      <c r="T379" s="518"/>
      <c r="U379" s="518"/>
      <c r="V379" s="518"/>
      <c r="W379" s="518"/>
      <c r="X379" s="518">
        <v>1</v>
      </c>
      <c r="Y379" s="518"/>
      <c r="Z379" s="518"/>
      <c r="AA379" s="518"/>
      <c r="AB379" s="518"/>
      <c r="AC379" s="518"/>
      <c r="AD379" s="518">
        <v>1</v>
      </c>
      <c r="AE379" s="518"/>
      <c r="AF379" s="518"/>
      <c r="AG379" s="518"/>
      <c r="AH379" s="518"/>
      <c r="AI379" s="518"/>
      <c r="AJ379" s="518"/>
      <c r="AK379" s="518"/>
      <c r="AL379" s="518"/>
      <c r="AM379" s="518">
        <v>1</v>
      </c>
      <c r="AN379" s="518"/>
      <c r="AO379" s="518"/>
      <c r="AP379" s="519">
        <f>SUM(L379:AO379)</f>
        <v>4</v>
      </c>
      <c r="AQ379" s="520"/>
      <c r="AR379" s="520"/>
      <c r="AS379" s="520"/>
      <c r="AT379" s="520"/>
      <c r="AU379" s="520"/>
      <c r="AV379" s="520"/>
      <c r="AW379" s="520"/>
      <c r="AX379" s="520"/>
      <c r="AY379" s="521"/>
    </row>
    <row r="380" spans="1:51">
      <c r="A380" s="158"/>
      <c r="B380" s="158"/>
      <c r="C380" s="151"/>
      <c r="D380" s="151"/>
      <c r="E380" s="150"/>
      <c r="F380" s="150"/>
      <c r="G380" s="150"/>
      <c r="H380" s="150"/>
      <c r="I380" s="150"/>
      <c r="J380" s="150"/>
      <c r="K380" s="150"/>
      <c r="L380" s="150"/>
      <c r="M380" s="150"/>
      <c r="N380" s="150"/>
      <c r="O380" s="150"/>
      <c r="P380" s="150"/>
      <c r="Q380" s="150"/>
      <c r="R380" s="150"/>
      <c r="S380" s="150"/>
      <c r="T380" s="150"/>
      <c r="U380" s="150"/>
      <c r="V380" s="150"/>
      <c r="W380" s="150"/>
      <c r="X380" s="150"/>
      <c r="Y380" s="150"/>
      <c r="Z380" s="150"/>
      <c r="AA380" s="150"/>
      <c r="AB380" s="150"/>
      <c r="AC380" s="150"/>
      <c r="AD380" s="150"/>
      <c r="AE380" s="150"/>
      <c r="AF380" s="150"/>
      <c r="AG380" s="150"/>
      <c r="AH380" s="150"/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</row>
    <row r="381" spans="1:51">
      <c r="A381" s="158"/>
      <c r="B381" s="158"/>
      <c r="C381" s="151"/>
      <c r="D381" s="151"/>
      <c r="E381" s="150"/>
      <c r="F381" s="150"/>
      <c r="G381" s="150"/>
      <c r="H381" s="150"/>
      <c r="I381" s="150"/>
      <c r="J381" s="150"/>
      <c r="K381" s="150"/>
      <c r="L381" s="150"/>
      <c r="M381" s="150"/>
      <c r="N381" s="150"/>
      <c r="O381" s="150"/>
      <c r="P381" s="150"/>
      <c r="Q381" s="150"/>
      <c r="R381" s="150"/>
      <c r="S381" s="150"/>
      <c r="T381" s="150"/>
      <c r="U381" s="150"/>
      <c r="V381" s="150"/>
      <c r="W381" s="150"/>
      <c r="X381" s="150"/>
      <c r="Y381" s="150"/>
      <c r="Z381" s="150"/>
      <c r="AA381" s="150"/>
      <c r="AB381" s="150"/>
      <c r="AC381" s="150"/>
      <c r="AD381" s="150"/>
      <c r="AE381" s="150"/>
      <c r="AF381" s="150"/>
      <c r="AG381" s="150"/>
      <c r="AH381" s="150"/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</row>
    <row r="382" spans="1:51">
      <c r="A382" s="531" t="str">
        <f>'Planilha Orçamentária'!A48</f>
        <v>4.14</v>
      </c>
      <c r="B382" s="532"/>
      <c r="C382" s="520"/>
      <c r="D382" s="520"/>
      <c r="E382" s="535" t="str">
        <f>'Planilha Orçamentária'!D48</f>
        <v>Poço de visita em alvenaria tij. maciços esp.=0,20m dim.int.=1,40x1,40x2,80m laje superior concreto armado esp.=0,15m, inclusive tampão td-600</v>
      </c>
      <c r="F382" s="535"/>
      <c r="G382" s="535"/>
      <c r="H382" s="535"/>
      <c r="I382" s="535"/>
      <c r="J382" s="535"/>
      <c r="K382" s="535"/>
      <c r="L382" s="535"/>
      <c r="M382" s="535"/>
      <c r="N382" s="535"/>
      <c r="O382" s="535"/>
      <c r="P382" s="535"/>
      <c r="Q382" s="535"/>
      <c r="R382" s="535"/>
      <c r="S382" s="535"/>
      <c r="T382" s="535"/>
      <c r="U382" s="535"/>
      <c r="V382" s="535"/>
      <c r="W382" s="535"/>
      <c r="X382" s="535"/>
      <c r="Y382" s="535"/>
      <c r="Z382" s="535"/>
      <c r="AA382" s="535"/>
      <c r="AB382" s="535"/>
      <c r="AC382" s="535"/>
      <c r="AD382" s="535"/>
      <c r="AE382" s="535"/>
      <c r="AF382" s="535"/>
      <c r="AG382" s="535"/>
      <c r="AH382" s="535"/>
      <c r="AI382" s="535"/>
      <c r="AJ382" s="535"/>
      <c r="AK382" s="535"/>
      <c r="AL382" s="535"/>
      <c r="AM382" s="535"/>
      <c r="AN382" s="535"/>
      <c r="AO382" s="535"/>
      <c r="AP382" s="535"/>
      <c r="AQ382" s="535"/>
      <c r="AR382" s="535"/>
      <c r="AS382" s="535"/>
      <c r="AT382" s="535"/>
      <c r="AU382" s="535"/>
      <c r="AV382" s="535"/>
      <c r="AW382" s="535"/>
      <c r="AX382" s="535"/>
      <c r="AY382" s="536"/>
    </row>
    <row r="383" spans="1:51">
      <c r="A383" s="337"/>
      <c r="B383" s="337"/>
      <c r="C383" s="337"/>
      <c r="D383" s="337"/>
      <c r="E383" s="337"/>
      <c r="F383" s="337"/>
      <c r="G383" s="337"/>
      <c r="H383" s="337"/>
      <c r="I383" s="337"/>
      <c r="J383" s="337"/>
      <c r="K383" s="337"/>
      <c r="L383" s="518" t="s">
        <v>168</v>
      </c>
      <c r="M383" s="518"/>
      <c r="N383" s="518"/>
      <c r="O383" s="518" t="s">
        <v>169</v>
      </c>
      <c r="P383" s="518"/>
      <c r="Q383" s="518"/>
      <c r="R383" s="518" t="s">
        <v>170</v>
      </c>
      <c r="S383" s="518"/>
      <c r="T383" s="518"/>
      <c r="U383" s="518" t="s">
        <v>171</v>
      </c>
      <c r="V383" s="518"/>
      <c r="W383" s="518"/>
      <c r="X383" s="518" t="s">
        <v>172</v>
      </c>
      <c r="Y383" s="518"/>
      <c r="Z383" s="518"/>
      <c r="AA383" s="518" t="s">
        <v>173</v>
      </c>
      <c r="AB383" s="518"/>
      <c r="AC383" s="518"/>
      <c r="AD383" s="518" t="s">
        <v>174</v>
      </c>
      <c r="AE383" s="518"/>
      <c r="AF383" s="518"/>
      <c r="AG383" s="518" t="s">
        <v>175</v>
      </c>
      <c r="AH383" s="518"/>
      <c r="AI383" s="518"/>
      <c r="AJ383" s="518" t="s">
        <v>176</v>
      </c>
      <c r="AK383" s="518"/>
      <c r="AL383" s="518"/>
      <c r="AM383" s="518" t="s">
        <v>177</v>
      </c>
      <c r="AN383" s="518"/>
      <c r="AO383" s="518"/>
      <c r="AP383" s="522" t="s">
        <v>52</v>
      </c>
      <c r="AQ383" s="520"/>
      <c r="AR383" s="520"/>
      <c r="AS383" s="520"/>
      <c r="AT383" s="520"/>
      <c r="AU383" s="520"/>
      <c r="AV383" s="520"/>
      <c r="AW383" s="520"/>
      <c r="AX383" s="520"/>
      <c r="AY383" s="521"/>
    </row>
    <row r="384" spans="1:51">
      <c r="A384" s="337"/>
      <c r="B384" s="337"/>
      <c r="C384" s="337"/>
      <c r="D384" s="337"/>
      <c r="E384" s="337"/>
      <c r="F384" s="337"/>
      <c r="G384" s="337"/>
      <c r="H384" s="337"/>
      <c r="I384" s="337"/>
      <c r="J384" s="337"/>
      <c r="K384" s="337"/>
      <c r="L384" s="518"/>
      <c r="M384" s="518"/>
      <c r="N384" s="518"/>
      <c r="O384" s="518"/>
      <c r="P384" s="518"/>
      <c r="Q384" s="518"/>
      <c r="R384" s="518"/>
      <c r="S384" s="518"/>
      <c r="T384" s="518"/>
      <c r="U384" s="518">
        <v>1</v>
      </c>
      <c r="V384" s="518"/>
      <c r="W384" s="518"/>
      <c r="X384" s="518"/>
      <c r="Y384" s="518"/>
      <c r="Z384" s="518"/>
      <c r="AA384" s="518">
        <v>1</v>
      </c>
      <c r="AB384" s="518"/>
      <c r="AC384" s="518"/>
      <c r="AD384" s="518"/>
      <c r="AE384" s="518"/>
      <c r="AF384" s="518"/>
      <c r="AG384" s="518"/>
      <c r="AH384" s="518"/>
      <c r="AI384" s="518"/>
      <c r="AJ384" s="518"/>
      <c r="AK384" s="518"/>
      <c r="AL384" s="518"/>
      <c r="AM384" s="518"/>
      <c r="AN384" s="518"/>
      <c r="AO384" s="518"/>
      <c r="AP384" s="519">
        <f>SUM(L384:AO384)</f>
        <v>2</v>
      </c>
      <c r="AQ384" s="520"/>
      <c r="AR384" s="520"/>
      <c r="AS384" s="520"/>
      <c r="AT384" s="520"/>
      <c r="AU384" s="520"/>
      <c r="AV384" s="520"/>
      <c r="AW384" s="520"/>
      <c r="AX384" s="520"/>
      <c r="AY384" s="521"/>
    </row>
  </sheetData>
  <mergeCells count="2524">
    <mergeCell ref="AE199:AH199"/>
    <mergeCell ref="AI199:AY199"/>
    <mergeCell ref="A241:D241"/>
    <mergeCell ref="E241:G241"/>
    <mergeCell ref="H241:K241"/>
    <mergeCell ref="L241:N241"/>
    <mergeCell ref="O241:Q241"/>
    <mergeCell ref="R241:V241"/>
    <mergeCell ref="W241:Z241"/>
    <mergeCell ref="AA241:AD241"/>
    <mergeCell ref="AE241:AH241"/>
    <mergeCell ref="AI241:AY241"/>
    <mergeCell ref="W106:Z106"/>
    <mergeCell ref="AA106:AD106"/>
    <mergeCell ref="AE106:AH106"/>
    <mergeCell ref="AI106:AY106"/>
    <mergeCell ref="A106:D106"/>
    <mergeCell ref="E106:G106"/>
    <mergeCell ref="H106:K106"/>
    <mergeCell ref="L106:N106"/>
    <mergeCell ref="O106:Q106"/>
    <mergeCell ref="R106:V106"/>
    <mergeCell ref="A114:D114"/>
    <mergeCell ref="E114:G114"/>
    <mergeCell ref="H114:K114"/>
    <mergeCell ref="L114:N114"/>
    <mergeCell ref="O114:Q114"/>
    <mergeCell ref="R114:V114"/>
    <mergeCell ref="W114:Z114"/>
    <mergeCell ref="AA114:AD114"/>
    <mergeCell ref="AE114:AH114"/>
    <mergeCell ref="AI114:AY114"/>
    <mergeCell ref="A7:AY7"/>
    <mergeCell ref="A8:AY8"/>
    <mergeCell ref="A9:AY9"/>
    <mergeCell ref="A10:AY10"/>
    <mergeCell ref="A11:AY11"/>
    <mergeCell ref="A12:AY12"/>
    <mergeCell ref="A13:AY13"/>
    <mergeCell ref="A14:AY14"/>
    <mergeCell ref="A15:AY15"/>
    <mergeCell ref="A103:D103"/>
    <mergeCell ref="E103:G103"/>
    <mergeCell ref="H103:K103"/>
    <mergeCell ref="L103:N103"/>
    <mergeCell ref="O103:Q103"/>
    <mergeCell ref="R103:V103"/>
    <mergeCell ref="W103:Z103"/>
    <mergeCell ref="AA103:AD103"/>
    <mergeCell ref="AE103:AH103"/>
    <mergeCell ref="AI103:AY103"/>
    <mergeCell ref="A97:D97"/>
    <mergeCell ref="E97:G97"/>
    <mergeCell ref="H97:K97"/>
    <mergeCell ref="L97:N97"/>
    <mergeCell ref="O97:Q97"/>
    <mergeCell ref="R97:V97"/>
    <mergeCell ref="W97:Z97"/>
    <mergeCell ref="AA97:AD97"/>
    <mergeCell ref="AE97:AH97"/>
    <mergeCell ref="AI97:AY97"/>
    <mergeCell ref="A99:D99"/>
    <mergeCell ref="E99:G99"/>
    <mergeCell ref="H99:K99"/>
    <mergeCell ref="A105:D105"/>
    <mergeCell ref="E105:G105"/>
    <mergeCell ref="H105:K105"/>
    <mergeCell ref="L105:N105"/>
    <mergeCell ref="O105:Q105"/>
    <mergeCell ref="R105:V105"/>
    <mergeCell ref="W105:Z105"/>
    <mergeCell ref="AA105:AD105"/>
    <mergeCell ref="AE105:AH105"/>
    <mergeCell ref="AI105:AY105"/>
    <mergeCell ref="A100:D100"/>
    <mergeCell ref="E100:G100"/>
    <mergeCell ref="H100:K100"/>
    <mergeCell ref="L100:N100"/>
    <mergeCell ref="O100:Q100"/>
    <mergeCell ref="R100:V100"/>
    <mergeCell ref="W100:Z100"/>
    <mergeCell ref="AA100:AD100"/>
    <mergeCell ref="AE100:AH100"/>
    <mergeCell ref="AI100:AY100"/>
    <mergeCell ref="A101:D101"/>
    <mergeCell ref="E101:G101"/>
    <mergeCell ref="H101:K101"/>
    <mergeCell ref="L101:N101"/>
    <mergeCell ref="O101:Q101"/>
    <mergeCell ref="R101:V101"/>
    <mergeCell ref="W101:Z101"/>
    <mergeCell ref="AA101:AD101"/>
    <mergeCell ref="AE101:AH101"/>
    <mergeCell ref="AI101:AY101"/>
    <mergeCell ref="L99:N99"/>
    <mergeCell ref="O99:Q99"/>
    <mergeCell ref="R99:V99"/>
    <mergeCell ref="W99:Z99"/>
    <mergeCell ref="AA99:AD99"/>
    <mergeCell ref="AE99:AH99"/>
    <mergeCell ref="AI99:AY99"/>
    <mergeCell ref="A94:D94"/>
    <mergeCell ref="E94:G94"/>
    <mergeCell ref="H94:K94"/>
    <mergeCell ref="L94:N94"/>
    <mergeCell ref="O94:Q94"/>
    <mergeCell ref="R94:V94"/>
    <mergeCell ref="W94:Z94"/>
    <mergeCell ref="AA94:AD94"/>
    <mergeCell ref="AE94:AH94"/>
    <mergeCell ref="AI94:AY94"/>
    <mergeCell ref="A95:D95"/>
    <mergeCell ref="E95:G95"/>
    <mergeCell ref="H95:K95"/>
    <mergeCell ref="L95:N95"/>
    <mergeCell ref="O95:Q95"/>
    <mergeCell ref="R95:V95"/>
    <mergeCell ref="W95:Z95"/>
    <mergeCell ref="AA95:AD95"/>
    <mergeCell ref="AE95:AH95"/>
    <mergeCell ref="AI95:AY95"/>
    <mergeCell ref="A92:D92"/>
    <mergeCell ref="E92:G92"/>
    <mergeCell ref="H92:K92"/>
    <mergeCell ref="L92:N92"/>
    <mergeCell ref="O92:Q92"/>
    <mergeCell ref="R92:V92"/>
    <mergeCell ref="W92:Z92"/>
    <mergeCell ref="AA92:AD92"/>
    <mergeCell ref="AE92:AH92"/>
    <mergeCell ref="AI92:AY92"/>
    <mergeCell ref="A93:D93"/>
    <mergeCell ref="E93:G93"/>
    <mergeCell ref="H93:K93"/>
    <mergeCell ref="L93:N93"/>
    <mergeCell ref="O93:Q93"/>
    <mergeCell ref="R93:V93"/>
    <mergeCell ref="W93:Z93"/>
    <mergeCell ref="AA93:AD93"/>
    <mergeCell ref="AE93:AH93"/>
    <mergeCell ref="AI93:AY93"/>
    <mergeCell ref="A90:D90"/>
    <mergeCell ref="E90:G90"/>
    <mergeCell ref="H90:K90"/>
    <mergeCell ref="L90:N90"/>
    <mergeCell ref="O90:Q90"/>
    <mergeCell ref="R90:V90"/>
    <mergeCell ref="W90:Z90"/>
    <mergeCell ref="AA90:AD90"/>
    <mergeCell ref="AE90:AH90"/>
    <mergeCell ref="AI90:AY90"/>
    <mergeCell ref="A91:D91"/>
    <mergeCell ref="E91:G91"/>
    <mergeCell ref="H91:K91"/>
    <mergeCell ref="L91:N91"/>
    <mergeCell ref="O91:Q91"/>
    <mergeCell ref="R91:V91"/>
    <mergeCell ref="W91:Z91"/>
    <mergeCell ref="AA91:AD91"/>
    <mergeCell ref="AE91:AH91"/>
    <mergeCell ref="AI91:AY91"/>
    <mergeCell ref="A88:D88"/>
    <mergeCell ref="E88:G88"/>
    <mergeCell ref="H88:K88"/>
    <mergeCell ref="L88:N88"/>
    <mergeCell ref="O88:Q88"/>
    <mergeCell ref="R88:V88"/>
    <mergeCell ref="W88:Z88"/>
    <mergeCell ref="AA88:AD88"/>
    <mergeCell ref="AE88:AH88"/>
    <mergeCell ref="AI88:AY88"/>
    <mergeCell ref="A89:D89"/>
    <mergeCell ref="E89:G89"/>
    <mergeCell ref="H89:K89"/>
    <mergeCell ref="L89:N89"/>
    <mergeCell ref="O89:Q89"/>
    <mergeCell ref="R89:V89"/>
    <mergeCell ref="W89:Z89"/>
    <mergeCell ref="AA89:AD89"/>
    <mergeCell ref="AE89:AH89"/>
    <mergeCell ref="AI89:AY89"/>
    <mergeCell ref="A86:D86"/>
    <mergeCell ref="E86:G86"/>
    <mergeCell ref="H86:K86"/>
    <mergeCell ref="L86:N86"/>
    <mergeCell ref="O86:Q86"/>
    <mergeCell ref="R86:V86"/>
    <mergeCell ref="W86:Z86"/>
    <mergeCell ref="AA86:AD86"/>
    <mergeCell ref="AE86:AH86"/>
    <mergeCell ref="AI86:AY86"/>
    <mergeCell ref="A87:D87"/>
    <mergeCell ref="E87:G87"/>
    <mergeCell ref="H87:K87"/>
    <mergeCell ref="L87:N87"/>
    <mergeCell ref="O87:Q87"/>
    <mergeCell ref="R87:V87"/>
    <mergeCell ref="W87:Z87"/>
    <mergeCell ref="AA87:AD87"/>
    <mergeCell ref="AE87:AH87"/>
    <mergeCell ref="AI87:AY87"/>
    <mergeCell ref="A84:D84"/>
    <mergeCell ref="E84:G84"/>
    <mergeCell ref="H84:K84"/>
    <mergeCell ref="L84:N84"/>
    <mergeCell ref="O84:Q84"/>
    <mergeCell ref="R84:V84"/>
    <mergeCell ref="W84:Z84"/>
    <mergeCell ref="AA84:AD84"/>
    <mergeCell ref="AE84:AH84"/>
    <mergeCell ref="AI84:AY84"/>
    <mergeCell ref="A85:D85"/>
    <mergeCell ref="E85:G85"/>
    <mergeCell ref="H85:K85"/>
    <mergeCell ref="L85:N85"/>
    <mergeCell ref="O85:Q85"/>
    <mergeCell ref="R85:V85"/>
    <mergeCell ref="W85:Z85"/>
    <mergeCell ref="AA85:AD85"/>
    <mergeCell ref="AE85:AH85"/>
    <mergeCell ref="AI85:AY85"/>
    <mergeCell ref="A82:D82"/>
    <mergeCell ref="E82:G82"/>
    <mergeCell ref="H82:K82"/>
    <mergeCell ref="L82:N82"/>
    <mergeCell ref="O82:Q82"/>
    <mergeCell ref="R82:V82"/>
    <mergeCell ref="W82:Z82"/>
    <mergeCell ref="AA82:AD82"/>
    <mergeCell ref="AE82:AH82"/>
    <mergeCell ref="AI82:AY82"/>
    <mergeCell ref="A83:D83"/>
    <mergeCell ref="E83:G83"/>
    <mergeCell ref="H83:K83"/>
    <mergeCell ref="L83:N83"/>
    <mergeCell ref="O83:Q83"/>
    <mergeCell ref="R83:V83"/>
    <mergeCell ref="W83:Z83"/>
    <mergeCell ref="AA83:AD83"/>
    <mergeCell ref="AE83:AH83"/>
    <mergeCell ref="AI83:AY83"/>
    <mergeCell ref="A80:D80"/>
    <mergeCell ref="E80:G80"/>
    <mergeCell ref="H80:K80"/>
    <mergeCell ref="L80:N80"/>
    <mergeCell ref="O80:Q80"/>
    <mergeCell ref="R80:V80"/>
    <mergeCell ref="W80:Z80"/>
    <mergeCell ref="AA80:AD80"/>
    <mergeCell ref="AE80:AH80"/>
    <mergeCell ref="AI80:AY80"/>
    <mergeCell ref="A81:D81"/>
    <mergeCell ref="E81:G81"/>
    <mergeCell ref="H81:K81"/>
    <mergeCell ref="L81:N81"/>
    <mergeCell ref="O81:Q81"/>
    <mergeCell ref="R81:V81"/>
    <mergeCell ref="W81:Z81"/>
    <mergeCell ref="AA81:AD81"/>
    <mergeCell ref="AE81:AH81"/>
    <mergeCell ref="AI81:AY81"/>
    <mergeCell ref="A78:D78"/>
    <mergeCell ref="E78:G78"/>
    <mergeCell ref="H78:K78"/>
    <mergeCell ref="L78:N78"/>
    <mergeCell ref="O78:Q78"/>
    <mergeCell ref="R78:V78"/>
    <mergeCell ref="W78:Z78"/>
    <mergeCell ref="AA78:AD78"/>
    <mergeCell ref="AE78:AH78"/>
    <mergeCell ref="AI78:AY78"/>
    <mergeCell ref="A79:D79"/>
    <mergeCell ref="E79:G79"/>
    <mergeCell ref="H79:K79"/>
    <mergeCell ref="L79:N79"/>
    <mergeCell ref="O79:Q79"/>
    <mergeCell ref="R79:V79"/>
    <mergeCell ref="W79:Z79"/>
    <mergeCell ref="AA79:AD79"/>
    <mergeCell ref="AE79:AH79"/>
    <mergeCell ref="AI79:AY79"/>
    <mergeCell ref="A76:D76"/>
    <mergeCell ref="E76:G76"/>
    <mergeCell ref="H76:K76"/>
    <mergeCell ref="L76:N76"/>
    <mergeCell ref="O76:Q76"/>
    <mergeCell ref="R76:V76"/>
    <mergeCell ref="W76:Z76"/>
    <mergeCell ref="AA76:AD76"/>
    <mergeCell ref="AE76:AH76"/>
    <mergeCell ref="AI76:AY76"/>
    <mergeCell ref="A77:D77"/>
    <mergeCell ref="E77:G77"/>
    <mergeCell ref="H77:K77"/>
    <mergeCell ref="L77:N77"/>
    <mergeCell ref="O77:Q77"/>
    <mergeCell ref="R77:V77"/>
    <mergeCell ref="W77:Z77"/>
    <mergeCell ref="AA77:AD77"/>
    <mergeCell ref="AE77:AH77"/>
    <mergeCell ref="AI77:AY77"/>
    <mergeCell ref="A74:D74"/>
    <mergeCell ref="E74:G74"/>
    <mergeCell ref="H74:K74"/>
    <mergeCell ref="L74:N74"/>
    <mergeCell ref="O74:Q74"/>
    <mergeCell ref="R74:V74"/>
    <mergeCell ref="W74:Z74"/>
    <mergeCell ref="AA74:AD74"/>
    <mergeCell ref="AE74:AH74"/>
    <mergeCell ref="AI74:AY74"/>
    <mergeCell ref="A75:D75"/>
    <mergeCell ref="E75:G75"/>
    <mergeCell ref="H75:K75"/>
    <mergeCell ref="L75:N75"/>
    <mergeCell ref="O75:Q75"/>
    <mergeCell ref="R75:V75"/>
    <mergeCell ref="W75:Z75"/>
    <mergeCell ref="AA75:AD75"/>
    <mergeCell ref="AE75:AH75"/>
    <mergeCell ref="AI75:AY75"/>
    <mergeCell ref="A72:D72"/>
    <mergeCell ref="E72:G72"/>
    <mergeCell ref="H72:K72"/>
    <mergeCell ref="L72:N72"/>
    <mergeCell ref="O72:Q72"/>
    <mergeCell ref="R72:V72"/>
    <mergeCell ref="W72:Z72"/>
    <mergeCell ref="AA72:AD72"/>
    <mergeCell ref="AE72:AH72"/>
    <mergeCell ref="AI72:AY72"/>
    <mergeCell ref="A73:D73"/>
    <mergeCell ref="E73:G73"/>
    <mergeCell ref="H73:K73"/>
    <mergeCell ref="L73:N73"/>
    <mergeCell ref="O73:Q73"/>
    <mergeCell ref="R73:V73"/>
    <mergeCell ref="W73:Z73"/>
    <mergeCell ref="AA73:AD73"/>
    <mergeCell ref="AE73:AH73"/>
    <mergeCell ref="AI73:AY73"/>
    <mergeCell ref="W69:Z69"/>
    <mergeCell ref="AA69:AD69"/>
    <mergeCell ref="AE69:AH69"/>
    <mergeCell ref="AI69:AY69"/>
    <mergeCell ref="A69:D69"/>
    <mergeCell ref="E69:G69"/>
    <mergeCell ref="H69:K69"/>
    <mergeCell ref="L69:N69"/>
    <mergeCell ref="O69:Q69"/>
    <mergeCell ref="R69:V69"/>
    <mergeCell ref="A71:D71"/>
    <mergeCell ref="E71:G71"/>
    <mergeCell ref="H71:K71"/>
    <mergeCell ref="L71:N71"/>
    <mergeCell ref="O71:Q71"/>
    <mergeCell ref="R71:V71"/>
    <mergeCell ref="W71:Z71"/>
    <mergeCell ref="AA71:AD71"/>
    <mergeCell ref="AE71:AH71"/>
    <mergeCell ref="AI71:AY71"/>
    <mergeCell ref="AA51:AD51"/>
    <mergeCell ref="AE51:AH51"/>
    <mergeCell ref="AI51:AY51"/>
    <mergeCell ref="A67:D67"/>
    <mergeCell ref="E67:AY67"/>
    <mergeCell ref="A68:D68"/>
    <mergeCell ref="E68:AY68"/>
    <mergeCell ref="AA50:AD50"/>
    <mergeCell ref="AE50:AH50"/>
    <mergeCell ref="AI50:AY50"/>
    <mergeCell ref="A51:D51"/>
    <mergeCell ref="E51:G51"/>
    <mergeCell ref="H51:K51"/>
    <mergeCell ref="L51:N51"/>
    <mergeCell ref="O51:Q51"/>
    <mergeCell ref="R51:V51"/>
    <mergeCell ref="W51:Z51"/>
    <mergeCell ref="AA61:AD61"/>
    <mergeCell ref="AE61:AH61"/>
    <mergeCell ref="AI61:AY61"/>
    <mergeCell ref="A61:D61"/>
    <mergeCell ref="E61:G61"/>
    <mergeCell ref="H61:K61"/>
    <mergeCell ref="L61:N61"/>
    <mergeCell ref="O61:Q61"/>
    <mergeCell ref="R61:V61"/>
    <mergeCell ref="W61:Z61"/>
    <mergeCell ref="AA59:AD59"/>
    <mergeCell ref="AE59:AH59"/>
    <mergeCell ref="AI59:AY59"/>
    <mergeCell ref="AA58:AD58"/>
    <mergeCell ref="AE58:AH58"/>
    <mergeCell ref="A49:D49"/>
    <mergeCell ref="E49:G49"/>
    <mergeCell ref="H49:K49"/>
    <mergeCell ref="L49:N49"/>
    <mergeCell ref="O49:Q49"/>
    <mergeCell ref="R49:V49"/>
    <mergeCell ref="W49:Z49"/>
    <mergeCell ref="AA49:AD49"/>
    <mergeCell ref="AE49:AH49"/>
    <mergeCell ref="AI49:AY49"/>
    <mergeCell ref="A50:D50"/>
    <mergeCell ref="E50:G50"/>
    <mergeCell ref="H50:K50"/>
    <mergeCell ref="L50:N50"/>
    <mergeCell ref="O50:Q50"/>
    <mergeCell ref="R50:V50"/>
    <mergeCell ref="W50:Z50"/>
    <mergeCell ref="A47:D47"/>
    <mergeCell ref="E47:G47"/>
    <mergeCell ref="H47:K47"/>
    <mergeCell ref="L47:N47"/>
    <mergeCell ref="O47:Q47"/>
    <mergeCell ref="R47:V47"/>
    <mergeCell ref="W47:Z47"/>
    <mergeCell ref="AA47:AD47"/>
    <mergeCell ref="AE47:AH47"/>
    <mergeCell ref="AI47:AY47"/>
    <mergeCell ref="A48:D48"/>
    <mergeCell ref="E48:G48"/>
    <mergeCell ref="H48:K48"/>
    <mergeCell ref="L48:N48"/>
    <mergeCell ref="O48:Q48"/>
    <mergeCell ref="R48:V48"/>
    <mergeCell ref="W48:Z48"/>
    <mergeCell ref="AA48:AD48"/>
    <mergeCell ref="AE48:AH48"/>
    <mergeCell ref="AI48:AY48"/>
    <mergeCell ref="A45:D45"/>
    <mergeCell ref="E45:G45"/>
    <mergeCell ref="H45:K45"/>
    <mergeCell ref="L45:N45"/>
    <mergeCell ref="O45:Q45"/>
    <mergeCell ref="R45:V45"/>
    <mergeCell ref="W45:Z45"/>
    <mergeCell ref="AA45:AD45"/>
    <mergeCell ref="AE45:AH45"/>
    <mergeCell ref="AI45:AY45"/>
    <mergeCell ref="A46:D46"/>
    <mergeCell ref="E46:G46"/>
    <mergeCell ref="H46:K46"/>
    <mergeCell ref="L46:N46"/>
    <mergeCell ref="O46:Q46"/>
    <mergeCell ref="R46:V46"/>
    <mergeCell ref="W46:Z46"/>
    <mergeCell ref="AA46:AD46"/>
    <mergeCell ref="AE46:AH46"/>
    <mergeCell ref="AI46:AY46"/>
    <mergeCell ref="AE42:AH42"/>
    <mergeCell ref="AI42:AY42"/>
    <mergeCell ref="A43:D43"/>
    <mergeCell ref="E43:G43"/>
    <mergeCell ref="H43:K43"/>
    <mergeCell ref="L43:N43"/>
    <mergeCell ref="O43:Q43"/>
    <mergeCell ref="R43:V43"/>
    <mergeCell ref="W43:Z43"/>
    <mergeCell ref="AA43:AD43"/>
    <mergeCell ref="AE43:AH43"/>
    <mergeCell ref="AI43:AY43"/>
    <mergeCell ref="A44:D44"/>
    <mergeCell ref="E44:G44"/>
    <mergeCell ref="H44:K44"/>
    <mergeCell ref="L44:N44"/>
    <mergeCell ref="O44:Q44"/>
    <mergeCell ref="R44:V44"/>
    <mergeCell ref="W44:Z44"/>
    <mergeCell ref="AA44:AD44"/>
    <mergeCell ref="AE44:AH44"/>
    <mergeCell ref="AI44:AY44"/>
    <mergeCell ref="AI58:AY58"/>
    <mergeCell ref="AA39:AD39"/>
    <mergeCell ref="AE39:AH39"/>
    <mergeCell ref="AI39:AY39"/>
    <mergeCell ref="A40:D40"/>
    <mergeCell ref="E40:G40"/>
    <mergeCell ref="H40:K40"/>
    <mergeCell ref="L40:N40"/>
    <mergeCell ref="O40:Q40"/>
    <mergeCell ref="R40:V40"/>
    <mergeCell ref="W40:Z40"/>
    <mergeCell ref="A39:D39"/>
    <mergeCell ref="E39:G39"/>
    <mergeCell ref="H39:K39"/>
    <mergeCell ref="L39:N39"/>
    <mergeCell ref="O39:Q39"/>
    <mergeCell ref="R39:V39"/>
    <mergeCell ref="W39:Z39"/>
    <mergeCell ref="AA40:AD40"/>
    <mergeCell ref="AE40:AH40"/>
    <mergeCell ref="AI40:AY40"/>
    <mergeCell ref="A41:D41"/>
    <mergeCell ref="E41:G41"/>
    <mergeCell ref="H41:K41"/>
    <mergeCell ref="AI57:AY57"/>
    <mergeCell ref="A58:D58"/>
    <mergeCell ref="E58:G58"/>
    <mergeCell ref="H58:K58"/>
    <mergeCell ref="L58:N58"/>
    <mergeCell ref="O58:Q58"/>
    <mergeCell ref="R58:V58"/>
    <mergeCell ref="W58:Z58"/>
    <mergeCell ref="A57:D57"/>
    <mergeCell ref="E57:G57"/>
    <mergeCell ref="H57:K57"/>
    <mergeCell ref="L57:N57"/>
    <mergeCell ref="O57:Q57"/>
    <mergeCell ref="R57:V57"/>
    <mergeCell ref="W57:Z57"/>
    <mergeCell ref="A59:D59"/>
    <mergeCell ref="E59:G59"/>
    <mergeCell ref="H59:K59"/>
    <mergeCell ref="L59:N59"/>
    <mergeCell ref="O59:Q59"/>
    <mergeCell ref="R59:V59"/>
    <mergeCell ref="W59:Z59"/>
    <mergeCell ref="AA57:AD57"/>
    <mergeCell ref="AE57:AH57"/>
    <mergeCell ref="AA53:AD53"/>
    <mergeCell ref="AE53:AH53"/>
    <mergeCell ref="AI53:AY53"/>
    <mergeCell ref="AA52:AD52"/>
    <mergeCell ref="AE52:AH52"/>
    <mergeCell ref="AI52:AY52"/>
    <mergeCell ref="A53:D53"/>
    <mergeCell ref="E53:G53"/>
    <mergeCell ref="H53:K53"/>
    <mergeCell ref="L53:N53"/>
    <mergeCell ref="O53:Q53"/>
    <mergeCell ref="R53:V53"/>
    <mergeCell ref="W53:Z53"/>
    <mergeCell ref="AA55:AD55"/>
    <mergeCell ref="AE55:AH55"/>
    <mergeCell ref="AI55:AY55"/>
    <mergeCell ref="A55:D55"/>
    <mergeCell ref="E55:G55"/>
    <mergeCell ref="H55:K55"/>
    <mergeCell ref="L55:N55"/>
    <mergeCell ref="O55:Q55"/>
    <mergeCell ref="R55:V55"/>
    <mergeCell ref="W55:Z55"/>
    <mergeCell ref="A38:D38"/>
    <mergeCell ref="E38:G38"/>
    <mergeCell ref="H38:K38"/>
    <mergeCell ref="L38:N38"/>
    <mergeCell ref="O38:Q38"/>
    <mergeCell ref="R38:V38"/>
    <mergeCell ref="W38:Z38"/>
    <mergeCell ref="AA38:AD38"/>
    <mergeCell ref="AE38:AH38"/>
    <mergeCell ref="AI38:AY38"/>
    <mergeCell ref="A52:D52"/>
    <mergeCell ref="E52:G52"/>
    <mergeCell ref="H52:K52"/>
    <mergeCell ref="L52:N52"/>
    <mergeCell ref="O52:Q52"/>
    <mergeCell ref="R52:V52"/>
    <mergeCell ref="W52:Z52"/>
    <mergeCell ref="L41:N41"/>
    <mergeCell ref="O41:Q41"/>
    <mergeCell ref="R41:V41"/>
    <mergeCell ref="W41:Z41"/>
    <mergeCell ref="AA41:AD41"/>
    <mergeCell ref="AE41:AH41"/>
    <mergeCell ref="AI41:AY41"/>
    <mergeCell ref="A42:D42"/>
    <mergeCell ref="E42:G42"/>
    <mergeCell ref="H42:K42"/>
    <mergeCell ref="L42:N42"/>
    <mergeCell ref="O42:Q42"/>
    <mergeCell ref="R42:V42"/>
    <mergeCell ref="W42:Z42"/>
    <mergeCell ref="AA42:AD42"/>
    <mergeCell ref="O35:Q35"/>
    <mergeCell ref="R35:V35"/>
    <mergeCell ref="W35:Z35"/>
    <mergeCell ref="AA35:AD35"/>
    <mergeCell ref="AE35:AH35"/>
    <mergeCell ref="AI35:AY35"/>
    <mergeCell ref="H36:K36"/>
    <mergeCell ref="L36:N36"/>
    <mergeCell ref="O36:Q36"/>
    <mergeCell ref="R36:V36"/>
    <mergeCell ref="W36:Z36"/>
    <mergeCell ref="AA36:AD36"/>
    <mergeCell ref="AE36:AH36"/>
    <mergeCell ref="AI36:AY36"/>
    <mergeCell ref="A37:D37"/>
    <mergeCell ref="E37:G37"/>
    <mergeCell ref="H37:K37"/>
    <mergeCell ref="L37:N37"/>
    <mergeCell ref="O37:Q37"/>
    <mergeCell ref="R37:V37"/>
    <mergeCell ref="W37:Z37"/>
    <mergeCell ref="AA37:AD37"/>
    <mergeCell ref="AE37:AH37"/>
    <mergeCell ref="AI37:AY37"/>
    <mergeCell ref="AA31:AD31"/>
    <mergeCell ref="AE31:AH31"/>
    <mergeCell ref="AI31:AY31"/>
    <mergeCell ref="A32:D32"/>
    <mergeCell ref="E32:G32"/>
    <mergeCell ref="H32:K32"/>
    <mergeCell ref="L32:N32"/>
    <mergeCell ref="O32:Q32"/>
    <mergeCell ref="R32:V32"/>
    <mergeCell ref="W32:Z32"/>
    <mergeCell ref="AA32:AD32"/>
    <mergeCell ref="AE32:AH32"/>
    <mergeCell ref="AI32:AY32"/>
    <mergeCell ref="AA33:AD33"/>
    <mergeCell ref="AE33:AH33"/>
    <mergeCell ref="AI33:AY33"/>
    <mergeCell ref="A34:D34"/>
    <mergeCell ref="E34:G34"/>
    <mergeCell ref="H34:K34"/>
    <mergeCell ref="L34:N34"/>
    <mergeCell ref="O34:Q34"/>
    <mergeCell ref="R34:V34"/>
    <mergeCell ref="W34:Z34"/>
    <mergeCell ref="AA34:AD34"/>
    <mergeCell ref="AE34:AH34"/>
    <mergeCell ref="AI34:AY34"/>
    <mergeCell ref="AA63:AD63"/>
    <mergeCell ref="AE63:AH63"/>
    <mergeCell ref="AI63:AY63"/>
    <mergeCell ref="W64:Z64"/>
    <mergeCell ref="AA64:AD64"/>
    <mergeCell ref="AE64:AH64"/>
    <mergeCell ref="AI64:AY64"/>
    <mergeCell ref="A23:D23"/>
    <mergeCell ref="E23:AY23"/>
    <mergeCell ref="A25:D25"/>
    <mergeCell ref="E25:AY25"/>
    <mergeCell ref="A29:D29"/>
    <mergeCell ref="A64:D64"/>
    <mergeCell ref="E64:G64"/>
    <mergeCell ref="H64:K64"/>
    <mergeCell ref="L64:N64"/>
    <mergeCell ref="O64:Q64"/>
    <mergeCell ref="R64:V64"/>
    <mergeCell ref="AA29:AD29"/>
    <mergeCell ref="AE29:AH29"/>
    <mergeCell ref="AI29:AY29"/>
    <mergeCell ref="A30:D30"/>
    <mergeCell ref="E30:G30"/>
    <mergeCell ref="H30:K30"/>
    <mergeCell ref="L30:N30"/>
    <mergeCell ref="O30:Q30"/>
    <mergeCell ref="R30:V30"/>
    <mergeCell ref="W30:Z30"/>
    <mergeCell ref="AA30:AD30"/>
    <mergeCell ref="AE30:AH30"/>
    <mergeCell ref="AI30:AY30"/>
    <mergeCell ref="A31:D31"/>
    <mergeCell ref="A63:D63"/>
    <mergeCell ref="E63:G63"/>
    <mergeCell ref="H63:K63"/>
    <mergeCell ref="L63:N63"/>
    <mergeCell ref="O63:Q63"/>
    <mergeCell ref="R63:V63"/>
    <mergeCell ref="W63:Z63"/>
    <mergeCell ref="E29:G29"/>
    <mergeCell ref="H29:K29"/>
    <mergeCell ref="L29:N29"/>
    <mergeCell ref="O29:Q29"/>
    <mergeCell ref="R29:V29"/>
    <mergeCell ref="W29:Z29"/>
    <mergeCell ref="A33:D33"/>
    <mergeCell ref="E33:G33"/>
    <mergeCell ref="H33:K33"/>
    <mergeCell ref="L33:N33"/>
    <mergeCell ref="O33:Q33"/>
    <mergeCell ref="R33:V33"/>
    <mergeCell ref="W33:Z33"/>
    <mergeCell ref="A36:D36"/>
    <mergeCell ref="E36:G36"/>
    <mergeCell ref="E31:G31"/>
    <mergeCell ref="H31:K31"/>
    <mergeCell ref="L31:N31"/>
    <mergeCell ref="O31:Q31"/>
    <mergeCell ref="R31:V31"/>
    <mergeCell ref="W31:Z31"/>
    <mergeCell ref="A35:D35"/>
    <mergeCell ref="E35:G35"/>
    <mergeCell ref="H35:K35"/>
    <mergeCell ref="L35:N35"/>
    <mergeCell ref="A16:D16"/>
    <mergeCell ref="E16:AY16"/>
    <mergeCell ref="A17:D17"/>
    <mergeCell ref="E17:AY17"/>
    <mergeCell ref="AI18:AY18"/>
    <mergeCell ref="AI19:AY19"/>
    <mergeCell ref="W27:Z27"/>
    <mergeCell ref="AA27:AD27"/>
    <mergeCell ref="AE27:AH27"/>
    <mergeCell ref="AI27:AY27"/>
    <mergeCell ref="A24:D24"/>
    <mergeCell ref="E24:AY24"/>
    <mergeCell ref="A26:D26"/>
    <mergeCell ref="E26:AY26"/>
    <mergeCell ref="A27:D27"/>
    <mergeCell ref="E27:G27"/>
    <mergeCell ref="H27:K27"/>
    <mergeCell ref="L27:N27"/>
    <mergeCell ref="O27:Q27"/>
    <mergeCell ref="R27:V27"/>
    <mergeCell ref="A109:D109"/>
    <mergeCell ref="E109:AY109"/>
    <mergeCell ref="A111:D111"/>
    <mergeCell ref="E111:AY111"/>
    <mergeCell ref="A112:D112"/>
    <mergeCell ref="E112:G112"/>
    <mergeCell ref="H112:K112"/>
    <mergeCell ref="L112:N112"/>
    <mergeCell ref="O112:Q112"/>
    <mergeCell ref="R112:V112"/>
    <mergeCell ref="W112:Z112"/>
    <mergeCell ref="AA112:AD112"/>
    <mergeCell ref="AE112:AH112"/>
    <mergeCell ref="AI112:AY112"/>
    <mergeCell ref="A110:D110"/>
    <mergeCell ref="E110:AY110"/>
    <mergeCell ref="AI115:AY115"/>
    <mergeCell ref="A116:D116"/>
    <mergeCell ref="E116:G116"/>
    <mergeCell ref="H116:K116"/>
    <mergeCell ref="L116:N116"/>
    <mergeCell ref="O116:Q116"/>
    <mergeCell ref="R116:V116"/>
    <mergeCell ref="W116:Z116"/>
    <mergeCell ref="AA116:AD116"/>
    <mergeCell ref="AE116:AH116"/>
    <mergeCell ref="AI116:AY116"/>
    <mergeCell ref="A115:D115"/>
    <mergeCell ref="E115:G115"/>
    <mergeCell ref="H115:K115"/>
    <mergeCell ref="L115:N115"/>
    <mergeCell ref="O115:Q115"/>
    <mergeCell ref="R115:V115"/>
    <mergeCell ref="W115:Z115"/>
    <mergeCell ref="AA115:AD115"/>
    <mergeCell ref="AE115:AH115"/>
    <mergeCell ref="AI117:AY117"/>
    <mergeCell ref="A118:D118"/>
    <mergeCell ref="E118:G118"/>
    <mergeCell ref="H118:K118"/>
    <mergeCell ref="L118:N118"/>
    <mergeCell ref="O118:Q118"/>
    <mergeCell ref="R118:V118"/>
    <mergeCell ref="W118:Z118"/>
    <mergeCell ref="AA118:AD118"/>
    <mergeCell ref="AE118:AH118"/>
    <mergeCell ref="AI118:AY118"/>
    <mergeCell ref="A117:D117"/>
    <mergeCell ref="E117:G117"/>
    <mergeCell ref="H117:K117"/>
    <mergeCell ref="L117:N117"/>
    <mergeCell ref="O117:Q117"/>
    <mergeCell ref="R117:V117"/>
    <mergeCell ref="W117:Z117"/>
    <mergeCell ref="AA117:AD117"/>
    <mergeCell ref="AE117:AH117"/>
    <mergeCell ref="AI119:AY119"/>
    <mergeCell ref="A120:D120"/>
    <mergeCell ref="E120:G120"/>
    <mergeCell ref="H120:K120"/>
    <mergeCell ref="L120:N120"/>
    <mergeCell ref="O120:Q120"/>
    <mergeCell ref="R120:V120"/>
    <mergeCell ref="W120:Z120"/>
    <mergeCell ref="AA120:AD120"/>
    <mergeCell ref="AE120:AH120"/>
    <mergeCell ref="AI120:AY120"/>
    <mergeCell ref="A119:D119"/>
    <mergeCell ref="E119:G119"/>
    <mergeCell ref="H119:K119"/>
    <mergeCell ref="L119:N119"/>
    <mergeCell ref="O119:Q119"/>
    <mergeCell ref="R119:V119"/>
    <mergeCell ref="W119:Z119"/>
    <mergeCell ref="AA119:AD119"/>
    <mergeCell ref="AE119:AH119"/>
    <mergeCell ref="AI121:AY121"/>
    <mergeCell ref="A122:D122"/>
    <mergeCell ref="E122:G122"/>
    <mergeCell ref="H122:K122"/>
    <mergeCell ref="L122:N122"/>
    <mergeCell ref="O122:Q122"/>
    <mergeCell ref="R122:V122"/>
    <mergeCell ref="W122:Z122"/>
    <mergeCell ref="AA122:AD122"/>
    <mergeCell ref="AE122:AH122"/>
    <mergeCell ref="AI122:AY122"/>
    <mergeCell ref="A121:D121"/>
    <mergeCell ref="E121:G121"/>
    <mergeCell ref="H121:K121"/>
    <mergeCell ref="L121:N121"/>
    <mergeCell ref="O121:Q121"/>
    <mergeCell ref="R121:V121"/>
    <mergeCell ref="W121:Z121"/>
    <mergeCell ref="AA121:AD121"/>
    <mergeCell ref="AE121:AH121"/>
    <mergeCell ref="AI123:AY123"/>
    <mergeCell ref="A124:D124"/>
    <mergeCell ref="E124:G124"/>
    <mergeCell ref="H124:K124"/>
    <mergeCell ref="L124:N124"/>
    <mergeCell ref="O124:Q124"/>
    <mergeCell ref="R124:V124"/>
    <mergeCell ref="W124:Z124"/>
    <mergeCell ref="AA124:AD124"/>
    <mergeCell ref="AE124:AH124"/>
    <mergeCell ref="AI124:AY124"/>
    <mergeCell ref="A123:D123"/>
    <mergeCell ref="E123:G123"/>
    <mergeCell ref="H123:K123"/>
    <mergeCell ref="L123:N123"/>
    <mergeCell ref="O123:Q123"/>
    <mergeCell ref="R123:V123"/>
    <mergeCell ref="W123:Z123"/>
    <mergeCell ref="AA123:AD123"/>
    <mergeCell ref="AE123:AH123"/>
    <mergeCell ref="AI125:AY125"/>
    <mergeCell ref="A126:D126"/>
    <mergeCell ref="E126:G126"/>
    <mergeCell ref="H126:K126"/>
    <mergeCell ref="L126:N126"/>
    <mergeCell ref="O126:Q126"/>
    <mergeCell ref="R126:V126"/>
    <mergeCell ref="W126:Z126"/>
    <mergeCell ref="AA126:AD126"/>
    <mergeCell ref="AE126:AH126"/>
    <mergeCell ref="AI126:AY126"/>
    <mergeCell ref="A125:D125"/>
    <mergeCell ref="E125:G125"/>
    <mergeCell ref="H125:K125"/>
    <mergeCell ref="L125:N125"/>
    <mergeCell ref="O125:Q125"/>
    <mergeCell ref="R125:V125"/>
    <mergeCell ref="W125:Z125"/>
    <mergeCell ref="AA125:AD125"/>
    <mergeCell ref="AE125:AH125"/>
    <mergeCell ref="AI127:AY127"/>
    <mergeCell ref="A128:D128"/>
    <mergeCell ref="E128:G128"/>
    <mergeCell ref="H128:K128"/>
    <mergeCell ref="L128:N128"/>
    <mergeCell ref="O128:Q128"/>
    <mergeCell ref="R128:V128"/>
    <mergeCell ref="W128:Z128"/>
    <mergeCell ref="AA128:AD128"/>
    <mergeCell ref="AE128:AH128"/>
    <mergeCell ref="AI128:AY128"/>
    <mergeCell ref="A127:D127"/>
    <mergeCell ref="E127:G127"/>
    <mergeCell ref="H127:K127"/>
    <mergeCell ref="L127:N127"/>
    <mergeCell ref="O127:Q127"/>
    <mergeCell ref="R127:V127"/>
    <mergeCell ref="W127:Z127"/>
    <mergeCell ref="AA127:AD127"/>
    <mergeCell ref="AE127:AH127"/>
    <mergeCell ref="AI129:AY129"/>
    <mergeCell ref="A130:D130"/>
    <mergeCell ref="E130:G130"/>
    <mergeCell ref="H130:K130"/>
    <mergeCell ref="L130:N130"/>
    <mergeCell ref="O130:Q130"/>
    <mergeCell ref="R130:V130"/>
    <mergeCell ref="W130:Z130"/>
    <mergeCell ref="AA130:AD130"/>
    <mergeCell ref="AE130:AH130"/>
    <mergeCell ref="AI130:AY130"/>
    <mergeCell ref="A129:D129"/>
    <mergeCell ref="E129:G129"/>
    <mergeCell ref="H129:K129"/>
    <mergeCell ref="L129:N129"/>
    <mergeCell ref="O129:Q129"/>
    <mergeCell ref="R129:V129"/>
    <mergeCell ref="W129:Z129"/>
    <mergeCell ref="AA129:AD129"/>
    <mergeCell ref="AE129:AH129"/>
    <mergeCell ref="AI131:AY131"/>
    <mergeCell ref="A132:D132"/>
    <mergeCell ref="E132:G132"/>
    <mergeCell ref="H132:K132"/>
    <mergeCell ref="L132:N132"/>
    <mergeCell ref="O132:Q132"/>
    <mergeCell ref="R132:V132"/>
    <mergeCell ref="W132:Z132"/>
    <mergeCell ref="AA132:AD132"/>
    <mergeCell ref="AE132:AH132"/>
    <mergeCell ref="AI132:AY132"/>
    <mergeCell ref="A131:D131"/>
    <mergeCell ref="E131:G131"/>
    <mergeCell ref="H131:K131"/>
    <mergeCell ref="L131:N131"/>
    <mergeCell ref="O131:Q131"/>
    <mergeCell ref="R131:V131"/>
    <mergeCell ref="W131:Z131"/>
    <mergeCell ref="AA131:AD131"/>
    <mergeCell ref="AE131:AH131"/>
    <mergeCell ref="AI133:AY133"/>
    <mergeCell ref="A134:D134"/>
    <mergeCell ref="E134:G134"/>
    <mergeCell ref="H134:K134"/>
    <mergeCell ref="L134:N134"/>
    <mergeCell ref="O134:Q134"/>
    <mergeCell ref="R134:V134"/>
    <mergeCell ref="W134:Z134"/>
    <mergeCell ref="AA134:AD134"/>
    <mergeCell ref="AE134:AH134"/>
    <mergeCell ref="AI134:AY134"/>
    <mergeCell ref="A133:D133"/>
    <mergeCell ref="E133:G133"/>
    <mergeCell ref="H133:K133"/>
    <mergeCell ref="L133:N133"/>
    <mergeCell ref="O133:Q133"/>
    <mergeCell ref="R133:V133"/>
    <mergeCell ref="W133:Z133"/>
    <mergeCell ref="AA133:AD133"/>
    <mergeCell ref="AE133:AH133"/>
    <mergeCell ref="AI135:AY135"/>
    <mergeCell ref="A136:D136"/>
    <mergeCell ref="E136:G136"/>
    <mergeCell ref="H136:K136"/>
    <mergeCell ref="L136:N136"/>
    <mergeCell ref="O136:Q136"/>
    <mergeCell ref="R136:V136"/>
    <mergeCell ref="W136:Z136"/>
    <mergeCell ref="AA136:AD136"/>
    <mergeCell ref="AE136:AH136"/>
    <mergeCell ref="AI136:AY136"/>
    <mergeCell ref="A135:D135"/>
    <mergeCell ref="E135:G135"/>
    <mergeCell ref="H135:K135"/>
    <mergeCell ref="L135:N135"/>
    <mergeCell ref="O135:Q135"/>
    <mergeCell ref="R135:V135"/>
    <mergeCell ref="W135:Z135"/>
    <mergeCell ref="AA135:AD135"/>
    <mergeCell ref="AE135:AH135"/>
    <mergeCell ref="AI137:AY137"/>
    <mergeCell ref="A138:D138"/>
    <mergeCell ref="E138:G138"/>
    <mergeCell ref="H138:K138"/>
    <mergeCell ref="L138:N138"/>
    <mergeCell ref="O138:Q138"/>
    <mergeCell ref="R138:V138"/>
    <mergeCell ref="W138:Z138"/>
    <mergeCell ref="AA138:AD138"/>
    <mergeCell ref="AE138:AH138"/>
    <mergeCell ref="AI138:AY138"/>
    <mergeCell ref="A137:D137"/>
    <mergeCell ref="E137:G137"/>
    <mergeCell ref="H137:K137"/>
    <mergeCell ref="L137:N137"/>
    <mergeCell ref="O137:Q137"/>
    <mergeCell ref="R137:V137"/>
    <mergeCell ref="W137:Z137"/>
    <mergeCell ref="AA137:AD137"/>
    <mergeCell ref="AE137:AH137"/>
    <mergeCell ref="AI140:AY140"/>
    <mergeCell ref="A142:D142"/>
    <mergeCell ref="E142:G142"/>
    <mergeCell ref="H142:K142"/>
    <mergeCell ref="L142:N142"/>
    <mergeCell ref="O142:Q142"/>
    <mergeCell ref="R142:V142"/>
    <mergeCell ref="W142:Z142"/>
    <mergeCell ref="AA142:AD142"/>
    <mergeCell ref="AE142:AH142"/>
    <mergeCell ref="AI142:AY142"/>
    <mergeCell ref="A140:D140"/>
    <mergeCell ref="E140:G140"/>
    <mergeCell ref="H140:K140"/>
    <mergeCell ref="L140:N140"/>
    <mergeCell ref="O140:Q140"/>
    <mergeCell ref="R140:V140"/>
    <mergeCell ref="W140:Z140"/>
    <mergeCell ref="AA140:AD140"/>
    <mergeCell ref="AE140:AH140"/>
    <mergeCell ref="AI143:AY143"/>
    <mergeCell ref="A144:D144"/>
    <mergeCell ref="E144:G144"/>
    <mergeCell ref="H144:K144"/>
    <mergeCell ref="L144:N144"/>
    <mergeCell ref="O144:Q144"/>
    <mergeCell ref="R144:V144"/>
    <mergeCell ref="W144:Z144"/>
    <mergeCell ref="AA144:AD144"/>
    <mergeCell ref="AE144:AH144"/>
    <mergeCell ref="AI144:AY144"/>
    <mergeCell ref="A143:D143"/>
    <mergeCell ref="E143:G143"/>
    <mergeCell ref="H143:K143"/>
    <mergeCell ref="L143:N143"/>
    <mergeCell ref="O143:Q143"/>
    <mergeCell ref="R143:V143"/>
    <mergeCell ref="W143:Z143"/>
    <mergeCell ref="AA143:AD143"/>
    <mergeCell ref="AE143:AH143"/>
    <mergeCell ref="A149:D149"/>
    <mergeCell ref="E149:G149"/>
    <mergeCell ref="H149:K149"/>
    <mergeCell ref="L149:N149"/>
    <mergeCell ref="O149:Q149"/>
    <mergeCell ref="R149:V149"/>
    <mergeCell ref="W149:Z149"/>
    <mergeCell ref="AA149:AD149"/>
    <mergeCell ref="AE149:AH149"/>
    <mergeCell ref="AI149:AY149"/>
    <mergeCell ref="AI146:AY146"/>
    <mergeCell ref="A148:D148"/>
    <mergeCell ref="E148:G148"/>
    <mergeCell ref="H148:K148"/>
    <mergeCell ref="L148:N148"/>
    <mergeCell ref="O148:Q148"/>
    <mergeCell ref="R148:V148"/>
    <mergeCell ref="W148:Z148"/>
    <mergeCell ref="AA148:AD148"/>
    <mergeCell ref="AE148:AH148"/>
    <mergeCell ref="AI148:AY148"/>
    <mergeCell ref="A146:D146"/>
    <mergeCell ref="E146:G146"/>
    <mergeCell ref="H146:K146"/>
    <mergeCell ref="L146:N146"/>
    <mergeCell ref="O146:Q146"/>
    <mergeCell ref="R146:V146"/>
    <mergeCell ref="W146:Z146"/>
    <mergeCell ref="AA146:AD146"/>
    <mergeCell ref="AE146:AH146"/>
    <mergeCell ref="A156:D156"/>
    <mergeCell ref="E156:G156"/>
    <mergeCell ref="H156:K156"/>
    <mergeCell ref="L156:N156"/>
    <mergeCell ref="O156:Q156"/>
    <mergeCell ref="R156:V156"/>
    <mergeCell ref="W156:Z156"/>
    <mergeCell ref="AA156:AD156"/>
    <mergeCell ref="AE156:AH156"/>
    <mergeCell ref="AI156:AY156"/>
    <mergeCell ref="A152:D152"/>
    <mergeCell ref="E152:AY152"/>
    <mergeCell ref="A153:D153"/>
    <mergeCell ref="E153:AY153"/>
    <mergeCell ref="A154:D154"/>
    <mergeCell ref="E154:G154"/>
    <mergeCell ref="H154:K154"/>
    <mergeCell ref="L154:N154"/>
    <mergeCell ref="O154:Q154"/>
    <mergeCell ref="R154:V154"/>
    <mergeCell ref="W154:Z154"/>
    <mergeCell ref="AA154:AD154"/>
    <mergeCell ref="AE154:AH154"/>
    <mergeCell ref="AI154:AY154"/>
    <mergeCell ref="AI157:AY157"/>
    <mergeCell ref="A158:D158"/>
    <mergeCell ref="E158:G158"/>
    <mergeCell ref="H158:K158"/>
    <mergeCell ref="L158:N158"/>
    <mergeCell ref="O158:Q158"/>
    <mergeCell ref="R158:V158"/>
    <mergeCell ref="W158:Z158"/>
    <mergeCell ref="AA158:AD158"/>
    <mergeCell ref="AE158:AH158"/>
    <mergeCell ref="AI158:AY158"/>
    <mergeCell ref="A157:D157"/>
    <mergeCell ref="E157:G157"/>
    <mergeCell ref="H157:K157"/>
    <mergeCell ref="L157:N157"/>
    <mergeCell ref="O157:Q157"/>
    <mergeCell ref="R157:V157"/>
    <mergeCell ref="W157:Z157"/>
    <mergeCell ref="AA157:AD157"/>
    <mergeCell ref="AE157:AH157"/>
    <mergeCell ref="AI159:AY159"/>
    <mergeCell ref="A160:D160"/>
    <mergeCell ref="E160:G160"/>
    <mergeCell ref="H160:K160"/>
    <mergeCell ref="L160:N160"/>
    <mergeCell ref="O160:Q160"/>
    <mergeCell ref="R160:V160"/>
    <mergeCell ref="W160:Z160"/>
    <mergeCell ref="AA160:AD160"/>
    <mergeCell ref="AE160:AH160"/>
    <mergeCell ref="AI160:AY160"/>
    <mergeCell ref="A159:D159"/>
    <mergeCell ref="E159:G159"/>
    <mergeCell ref="H159:K159"/>
    <mergeCell ref="L159:N159"/>
    <mergeCell ref="O159:Q159"/>
    <mergeCell ref="R159:V159"/>
    <mergeCell ref="W159:Z159"/>
    <mergeCell ref="AA159:AD159"/>
    <mergeCell ref="AE159:AH159"/>
    <mergeCell ref="AI161:AY161"/>
    <mergeCell ref="A162:D162"/>
    <mergeCell ref="E162:G162"/>
    <mergeCell ref="H162:K162"/>
    <mergeCell ref="L162:N162"/>
    <mergeCell ref="O162:Q162"/>
    <mergeCell ref="R162:V162"/>
    <mergeCell ref="W162:Z162"/>
    <mergeCell ref="AA162:AD162"/>
    <mergeCell ref="AE162:AH162"/>
    <mergeCell ref="AI162:AY162"/>
    <mergeCell ref="A161:D161"/>
    <mergeCell ref="E161:G161"/>
    <mergeCell ref="H161:K161"/>
    <mergeCell ref="L161:N161"/>
    <mergeCell ref="O161:Q161"/>
    <mergeCell ref="R161:V161"/>
    <mergeCell ref="W161:Z161"/>
    <mergeCell ref="AA161:AD161"/>
    <mergeCell ref="AE161:AH161"/>
    <mergeCell ref="AI163:AY163"/>
    <mergeCell ref="A164:D164"/>
    <mergeCell ref="E164:G164"/>
    <mergeCell ref="H164:K164"/>
    <mergeCell ref="L164:N164"/>
    <mergeCell ref="O164:Q164"/>
    <mergeCell ref="R164:V164"/>
    <mergeCell ref="W164:Z164"/>
    <mergeCell ref="AA164:AD164"/>
    <mergeCell ref="AE164:AH164"/>
    <mergeCell ref="AI164:AY164"/>
    <mergeCell ref="A163:D163"/>
    <mergeCell ref="E163:G163"/>
    <mergeCell ref="H163:K163"/>
    <mergeCell ref="L163:N163"/>
    <mergeCell ref="O163:Q163"/>
    <mergeCell ref="R163:V163"/>
    <mergeCell ref="W163:Z163"/>
    <mergeCell ref="AA163:AD163"/>
    <mergeCell ref="AE163:AH163"/>
    <mergeCell ref="AI165:AY165"/>
    <mergeCell ref="A166:D166"/>
    <mergeCell ref="E166:G166"/>
    <mergeCell ref="H166:K166"/>
    <mergeCell ref="L166:N166"/>
    <mergeCell ref="O166:Q166"/>
    <mergeCell ref="R166:V166"/>
    <mergeCell ref="W166:Z166"/>
    <mergeCell ref="AA166:AD166"/>
    <mergeCell ref="AE166:AH166"/>
    <mergeCell ref="AI166:AY166"/>
    <mergeCell ref="A165:D165"/>
    <mergeCell ref="E165:G165"/>
    <mergeCell ref="H165:K165"/>
    <mergeCell ref="L165:N165"/>
    <mergeCell ref="O165:Q165"/>
    <mergeCell ref="R165:V165"/>
    <mergeCell ref="W165:Z165"/>
    <mergeCell ref="AA165:AD165"/>
    <mergeCell ref="AE165:AH165"/>
    <mergeCell ref="AI167:AY167"/>
    <mergeCell ref="A168:D168"/>
    <mergeCell ref="E168:G168"/>
    <mergeCell ref="H168:K168"/>
    <mergeCell ref="L168:N168"/>
    <mergeCell ref="O168:Q168"/>
    <mergeCell ref="R168:V168"/>
    <mergeCell ref="W168:Z168"/>
    <mergeCell ref="AA168:AD168"/>
    <mergeCell ref="AE168:AH168"/>
    <mergeCell ref="AI168:AY168"/>
    <mergeCell ref="A167:D167"/>
    <mergeCell ref="E167:G167"/>
    <mergeCell ref="H167:K167"/>
    <mergeCell ref="L167:N167"/>
    <mergeCell ref="O167:Q167"/>
    <mergeCell ref="R167:V167"/>
    <mergeCell ref="W167:Z167"/>
    <mergeCell ref="AA167:AD167"/>
    <mergeCell ref="AE167:AH167"/>
    <mergeCell ref="AI169:AY169"/>
    <mergeCell ref="A170:D170"/>
    <mergeCell ref="E170:G170"/>
    <mergeCell ref="H170:K170"/>
    <mergeCell ref="L170:N170"/>
    <mergeCell ref="O170:Q170"/>
    <mergeCell ref="R170:V170"/>
    <mergeCell ref="W170:Z170"/>
    <mergeCell ref="AA170:AD170"/>
    <mergeCell ref="AE170:AH170"/>
    <mergeCell ref="AI170:AY170"/>
    <mergeCell ref="A169:D169"/>
    <mergeCell ref="E169:G169"/>
    <mergeCell ref="H169:K169"/>
    <mergeCell ref="L169:N169"/>
    <mergeCell ref="O169:Q169"/>
    <mergeCell ref="R169:V169"/>
    <mergeCell ref="W169:Z169"/>
    <mergeCell ref="AA169:AD169"/>
    <mergeCell ref="AE169:AH169"/>
    <mergeCell ref="AI171:AY171"/>
    <mergeCell ref="A172:D172"/>
    <mergeCell ref="E172:G172"/>
    <mergeCell ref="H172:K172"/>
    <mergeCell ref="L172:N172"/>
    <mergeCell ref="O172:Q172"/>
    <mergeCell ref="R172:V172"/>
    <mergeCell ref="W172:Z172"/>
    <mergeCell ref="AA172:AD172"/>
    <mergeCell ref="AE172:AH172"/>
    <mergeCell ref="AI172:AY172"/>
    <mergeCell ref="A171:D171"/>
    <mergeCell ref="E171:G171"/>
    <mergeCell ref="H171:K171"/>
    <mergeCell ref="L171:N171"/>
    <mergeCell ref="O171:Q171"/>
    <mergeCell ref="R171:V171"/>
    <mergeCell ref="W171:Z171"/>
    <mergeCell ref="AA171:AD171"/>
    <mergeCell ref="AE171:AH171"/>
    <mergeCell ref="AI173:AY173"/>
    <mergeCell ref="A174:D174"/>
    <mergeCell ref="E174:G174"/>
    <mergeCell ref="H174:K174"/>
    <mergeCell ref="L174:N174"/>
    <mergeCell ref="O174:Q174"/>
    <mergeCell ref="R174:V174"/>
    <mergeCell ref="W174:Z174"/>
    <mergeCell ref="AA174:AD174"/>
    <mergeCell ref="AE174:AH174"/>
    <mergeCell ref="AI174:AY174"/>
    <mergeCell ref="A173:D173"/>
    <mergeCell ref="E173:G173"/>
    <mergeCell ref="H173:K173"/>
    <mergeCell ref="L173:N173"/>
    <mergeCell ref="O173:Q173"/>
    <mergeCell ref="R173:V173"/>
    <mergeCell ref="W173:Z173"/>
    <mergeCell ref="AA173:AD173"/>
    <mergeCell ref="AE173:AH173"/>
    <mergeCell ref="AI175:AY175"/>
    <mergeCell ref="A176:D176"/>
    <mergeCell ref="E176:G176"/>
    <mergeCell ref="H176:K176"/>
    <mergeCell ref="L176:N176"/>
    <mergeCell ref="O176:Q176"/>
    <mergeCell ref="R176:V176"/>
    <mergeCell ref="W176:Z176"/>
    <mergeCell ref="AA176:AD176"/>
    <mergeCell ref="AE176:AH176"/>
    <mergeCell ref="AI176:AY176"/>
    <mergeCell ref="A175:D175"/>
    <mergeCell ref="E175:G175"/>
    <mergeCell ref="H175:K175"/>
    <mergeCell ref="L175:N175"/>
    <mergeCell ref="O175:Q175"/>
    <mergeCell ref="R175:V175"/>
    <mergeCell ref="W175:Z175"/>
    <mergeCell ref="AA175:AD175"/>
    <mergeCell ref="AE175:AH175"/>
    <mergeCell ref="AI177:AY177"/>
    <mergeCell ref="A178:D178"/>
    <mergeCell ref="E178:G178"/>
    <mergeCell ref="H178:K178"/>
    <mergeCell ref="L178:N178"/>
    <mergeCell ref="O178:Q178"/>
    <mergeCell ref="R178:V178"/>
    <mergeCell ref="W178:Z178"/>
    <mergeCell ref="AA178:AD178"/>
    <mergeCell ref="AE178:AH178"/>
    <mergeCell ref="AI178:AY178"/>
    <mergeCell ref="A177:D177"/>
    <mergeCell ref="E177:G177"/>
    <mergeCell ref="H177:K177"/>
    <mergeCell ref="L177:N177"/>
    <mergeCell ref="O177:Q177"/>
    <mergeCell ref="R177:V177"/>
    <mergeCell ref="W177:Z177"/>
    <mergeCell ref="AA177:AD177"/>
    <mergeCell ref="AE177:AH177"/>
    <mergeCell ref="AI179:AY179"/>
    <mergeCell ref="A180:D180"/>
    <mergeCell ref="E180:G180"/>
    <mergeCell ref="H180:K180"/>
    <mergeCell ref="L180:N180"/>
    <mergeCell ref="O180:Q180"/>
    <mergeCell ref="R180:V180"/>
    <mergeCell ref="W180:Z180"/>
    <mergeCell ref="AA180:AD180"/>
    <mergeCell ref="AE180:AH180"/>
    <mergeCell ref="AI180:AY180"/>
    <mergeCell ref="A179:D179"/>
    <mergeCell ref="E179:G179"/>
    <mergeCell ref="H179:K179"/>
    <mergeCell ref="L179:N179"/>
    <mergeCell ref="O179:Q179"/>
    <mergeCell ref="R179:V179"/>
    <mergeCell ref="W179:Z179"/>
    <mergeCell ref="AA179:AD179"/>
    <mergeCell ref="AE179:AH179"/>
    <mergeCell ref="AI182:AY182"/>
    <mergeCell ref="A184:D184"/>
    <mergeCell ref="E184:G184"/>
    <mergeCell ref="H184:K184"/>
    <mergeCell ref="L184:N184"/>
    <mergeCell ref="O184:Q184"/>
    <mergeCell ref="R184:V184"/>
    <mergeCell ref="W184:Z184"/>
    <mergeCell ref="AA184:AD184"/>
    <mergeCell ref="AE184:AH184"/>
    <mergeCell ref="AI184:AY184"/>
    <mergeCell ref="A182:D182"/>
    <mergeCell ref="E182:G182"/>
    <mergeCell ref="H182:K182"/>
    <mergeCell ref="L182:N182"/>
    <mergeCell ref="O182:Q182"/>
    <mergeCell ref="R182:V182"/>
    <mergeCell ref="W182:Z182"/>
    <mergeCell ref="AA182:AD182"/>
    <mergeCell ref="AE182:AH182"/>
    <mergeCell ref="AI185:AY185"/>
    <mergeCell ref="A186:D186"/>
    <mergeCell ref="E186:G186"/>
    <mergeCell ref="H186:K186"/>
    <mergeCell ref="L186:N186"/>
    <mergeCell ref="O186:Q186"/>
    <mergeCell ref="R186:V186"/>
    <mergeCell ref="W186:Z186"/>
    <mergeCell ref="AA186:AD186"/>
    <mergeCell ref="AE186:AH186"/>
    <mergeCell ref="AI186:AY186"/>
    <mergeCell ref="A185:D185"/>
    <mergeCell ref="E185:G185"/>
    <mergeCell ref="H185:K185"/>
    <mergeCell ref="L185:N185"/>
    <mergeCell ref="O185:Q185"/>
    <mergeCell ref="R185:V185"/>
    <mergeCell ref="W185:Z185"/>
    <mergeCell ref="AA185:AD185"/>
    <mergeCell ref="AE185:AH185"/>
    <mergeCell ref="A191:D191"/>
    <mergeCell ref="E191:G191"/>
    <mergeCell ref="H191:K191"/>
    <mergeCell ref="L191:N191"/>
    <mergeCell ref="O191:Q191"/>
    <mergeCell ref="R191:V191"/>
    <mergeCell ref="W191:Z191"/>
    <mergeCell ref="AA191:AD191"/>
    <mergeCell ref="AE191:AH191"/>
    <mergeCell ref="AI191:AY191"/>
    <mergeCell ref="AI188:AY188"/>
    <mergeCell ref="A190:D190"/>
    <mergeCell ref="E190:G190"/>
    <mergeCell ref="H190:K190"/>
    <mergeCell ref="L190:N190"/>
    <mergeCell ref="O190:Q190"/>
    <mergeCell ref="R190:V190"/>
    <mergeCell ref="W190:Z190"/>
    <mergeCell ref="AA190:AD190"/>
    <mergeCell ref="AE190:AH190"/>
    <mergeCell ref="AI190:AY190"/>
    <mergeCell ref="A188:D188"/>
    <mergeCell ref="E188:G188"/>
    <mergeCell ref="H188:K188"/>
    <mergeCell ref="L188:N188"/>
    <mergeCell ref="O188:Q188"/>
    <mergeCell ref="R188:V188"/>
    <mergeCell ref="W188:Z188"/>
    <mergeCell ref="AA188:AD188"/>
    <mergeCell ref="AE188:AH188"/>
    <mergeCell ref="A200:D200"/>
    <mergeCell ref="E200:G200"/>
    <mergeCell ref="H200:K200"/>
    <mergeCell ref="L200:N200"/>
    <mergeCell ref="O200:Q200"/>
    <mergeCell ref="R200:V200"/>
    <mergeCell ref="W200:Z200"/>
    <mergeCell ref="AA200:AD200"/>
    <mergeCell ref="AE200:AH200"/>
    <mergeCell ref="AI200:AY200"/>
    <mergeCell ref="A195:D195"/>
    <mergeCell ref="E195:AY195"/>
    <mergeCell ref="A196:D196"/>
    <mergeCell ref="E196:AY196"/>
    <mergeCell ref="A197:D197"/>
    <mergeCell ref="E197:G197"/>
    <mergeCell ref="H197:K197"/>
    <mergeCell ref="L197:N197"/>
    <mergeCell ref="O197:Q197"/>
    <mergeCell ref="R197:V197"/>
    <mergeCell ref="W197:Z197"/>
    <mergeCell ref="AA197:AD197"/>
    <mergeCell ref="AE197:AH197"/>
    <mergeCell ref="AI197:AY197"/>
    <mergeCell ref="A199:D199"/>
    <mergeCell ref="E199:G199"/>
    <mergeCell ref="H199:K199"/>
    <mergeCell ref="L199:N199"/>
    <mergeCell ref="O199:Q199"/>
    <mergeCell ref="R199:V199"/>
    <mergeCell ref="W199:Z199"/>
    <mergeCell ref="AA199:AD199"/>
    <mergeCell ref="AI201:AY201"/>
    <mergeCell ref="A202:D202"/>
    <mergeCell ref="E202:G202"/>
    <mergeCell ref="H202:K202"/>
    <mergeCell ref="L202:N202"/>
    <mergeCell ref="O202:Q202"/>
    <mergeCell ref="R202:V202"/>
    <mergeCell ref="W202:Z202"/>
    <mergeCell ref="AA202:AD202"/>
    <mergeCell ref="AE202:AH202"/>
    <mergeCell ref="AI202:AY202"/>
    <mergeCell ref="A201:D201"/>
    <mergeCell ref="E201:G201"/>
    <mergeCell ref="H201:K201"/>
    <mergeCell ref="L201:N201"/>
    <mergeCell ref="O201:Q201"/>
    <mergeCell ref="R201:V201"/>
    <mergeCell ref="W201:Z201"/>
    <mergeCell ref="AA201:AD201"/>
    <mergeCell ref="AE201:AH201"/>
    <mergeCell ref="AI203:AY203"/>
    <mergeCell ref="A204:D204"/>
    <mergeCell ref="E204:G204"/>
    <mergeCell ref="H204:K204"/>
    <mergeCell ref="L204:N204"/>
    <mergeCell ref="O204:Q204"/>
    <mergeCell ref="R204:V204"/>
    <mergeCell ref="W204:Z204"/>
    <mergeCell ref="AA204:AD204"/>
    <mergeCell ref="AE204:AH204"/>
    <mergeCell ref="AI204:AY204"/>
    <mergeCell ref="A203:D203"/>
    <mergeCell ref="E203:G203"/>
    <mergeCell ref="H203:K203"/>
    <mergeCell ref="L203:N203"/>
    <mergeCell ref="O203:Q203"/>
    <mergeCell ref="R203:V203"/>
    <mergeCell ref="W203:Z203"/>
    <mergeCell ref="AA203:AD203"/>
    <mergeCell ref="AE203:AH203"/>
    <mergeCell ref="AI205:AY205"/>
    <mergeCell ref="A206:D206"/>
    <mergeCell ref="E206:G206"/>
    <mergeCell ref="H206:K206"/>
    <mergeCell ref="L206:N206"/>
    <mergeCell ref="O206:Q206"/>
    <mergeCell ref="R206:V206"/>
    <mergeCell ref="W206:Z206"/>
    <mergeCell ref="AA206:AD206"/>
    <mergeCell ref="AE206:AH206"/>
    <mergeCell ref="AI206:AY206"/>
    <mergeCell ref="A205:D205"/>
    <mergeCell ref="E205:G205"/>
    <mergeCell ref="H205:K205"/>
    <mergeCell ref="L205:N205"/>
    <mergeCell ref="O205:Q205"/>
    <mergeCell ref="R205:V205"/>
    <mergeCell ref="W205:Z205"/>
    <mergeCell ref="AA205:AD205"/>
    <mergeCell ref="AE205:AH205"/>
    <mergeCell ref="AI207:AY207"/>
    <mergeCell ref="A208:D208"/>
    <mergeCell ref="E208:G208"/>
    <mergeCell ref="H208:K208"/>
    <mergeCell ref="L208:N208"/>
    <mergeCell ref="O208:Q208"/>
    <mergeCell ref="R208:V208"/>
    <mergeCell ref="W208:Z208"/>
    <mergeCell ref="AA208:AD208"/>
    <mergeCell ref="AE208:AH208"/>
    <mergeCell ref="AI208:AY208"/>
    <mergeCell ref="A207:D207"/>
    <mergeCell ref="E207:G207"/>
    <mergeCell ref="H207:K207"/>
    <mergeCell ref="L207:N207"/>
    <mergeCell ref="O207:Q207"/>
    <mergeCell ref="R207:V207"/>
    <mergeCell ref="W207:Z207"/>
    <mergeCell ref="AA207:AD207"/>
    <mergeCell ref="AE207:AH207"/>
    <mergeCell ref="AI209:AY209"/>
    <mergeCell ref="A210:D210"/>
    <mergeCell ref="E210:G210"/>
    <mergeCell ref="H210:K210"/>
    <mergeCell ref="L210:N210"/>
    <mergeCell ref="O210:Q210"/>
    <mergeCell ref="R210:V210"/>
    <mergeCell ref="W210:Z210"/>
    <mergeCell ref="AA210:AD210"/>
    <mergeCell ref="AE210:AH210"/>
    <mergeCell ref="AI210:AY210"/>
    <mergeCell ref="A209:D209"/>
    <mergeCell ref="E209:G209"/>
    <mergeCell ref="H209:K209"/>
    <mergeCell ref="L209:N209"/>
    <mergeCell ref="O209:Q209"/>
    <mergeCell ref="R209:V209"/>
    <mergeCell ref="W209:Z209"/>
    <mergeCell ref="AA209:AD209"/>
    <mergeCell ref="AE209:AH209"/>
    <mergeCell ref="AI211:AY211"/>
    <mergeCell ref="A212:D212"/>
    <mergeCell ref="E212:G212"/>
    <mergeCell ref="H212:K212"/>
    <mergeCell ref="L212:N212"/>
    <mergeCell ref="O212:Q212"/>
    <mergeCell ref="R212:V212"/>
    <mergeCell ref="W212:Z212"/>
    <mergeCell ref="AA212:AD212"/>
    <mergeCell ref="AE212:AH212"/>
    <mergeCell ref="AI212:AY212"/>
    <mergeCell ref="A211:D211"/>
    <mergeCell ref="E211:G211"/>
    <mergeCell ref="H211:K211"/>
    <mergeCell ref="L211:N211"/>
    <mergeCell ref="O211:Q211"/>
    <mergeCell ref="R211:V211"/>
    <mergeCell ref="W211:Z211"/>
    <mergeCell ref="AA211:AD211"/>
    <mergeCell ref="AE211:AH211"/>
    <mergeCell ref="AI213:AY213"/>
    <mergeCell ref="A214:D214"/>
    <mergeCell ref="E214:G214"/>
    <mergeCell ref="H214:K214"/>
    <mergeCell ref="L214:N214"/>
    <mergeCell ref="O214:Q214"/>
    <mergeCell ref="R214:V214"/>
    <mergeCell ref="W214:Z214"/>
    <mergeCell ref="AA214:AD214"/>
    <mergeCell ref="AE214:AH214"/>
    <mergeCell ref="AI214:AY214"/>
    <mergeCell ref="A213:D213"/>
    <mergeCell ref="E213:G213"/>
    <mergeCell ref="H213:K213"/>
    <mergeCell ref="L213:N213"/>
    <mergeCell ref="O213:Q213"/>
    <mergeCell ref="R213:V213"/>
    <mergeCell ref="W213:Z213"/>
    <mergeCell ref="AA213:AD213"/>
    <mergeCell ref="AE213:AH213"/>
    <mergeCell ref="AI215:AY215"/>
    <mergeCell ref="A216:D216"/>
    <mergeCell ref="E216:G216"/>
    <mergeCell ref="H216:K216"/>
    <mergeCell ref="L216:N216"/>
    <mergeCell ref="O216:Q216"/>
    <mergeCell ref="R216:V216"/>
    <mergeCell ref="W216:Z216"/>
    <mergeCell ref="AA216:AD216"/>
    <mergeCell ref="AE216:AH216"/>
    <mergeCell ref="AI216:AY216"/>
    <mergeCell ref="A215:D215"/>
    <mergeCell ref="E215:G215"/>
    <mergeCell ref="H215:K215"/>
    <mergeCell ref="L215:N215"/>
    <mergeCell ref="O215:Q215"/>
    <mergeCell ref="R215:V215"/>
    <mergeCell ref="W215:Z215"/>
    <mergeCell ref="AA215:AD215"/>
    <mergeCell ref="AE215:AH215"/>
    <mergeCell ref="AI217:AY217"/>
    <mergeCell ref="A218:D218"/>
    <mergeCell ref="E218:G218"/>
    <mergeCell ref="H218:K218"/>
    <mergeCell ref="L218:N218"/>
    <mergeCell ref="O218:Q218"/>
    <mergeCell ref="R218:V218"/>
    <mergeCell ref="W218:Z218"/>
    <mergeCell ref="AA218:AD218"/>
    <mergeCell ref="AE218:AH218"/>
    <mergeCell ref="AI218:AY218"/>
    <mergeCell ref="A217:D217"/>
    <mergeCell ref="E217:G217"/>
    <mergeCell ref="H217:K217"/>
    <mergeCell ref="L217:N217"/>
    <mergeCell ref="O217:Q217"/>
    <mergeCell ref="R217:V217"/>
    <mergeCell ref="W217:Z217"/>
    <mergeCell ref="AA217:AD217"/>
    <mergeCell ref="AE217:AH217"/>
    <mergeCell ref="AI219:AY219"/>
    <mergeCell ref="A220:D220"/>
    <mergeCell ref="E220:G220"/>
    <mergeCell ref="H220:K220"/>
    <mergeCell ref="L220:N220"/>
    <mergeCell ref="O220:Q220"/>
    <mergeCell ref="R220:V220"/>
    <mergeCell ref="W220:Z220"/>
    <mergeCell ref="AA220:AD220"/>
    <mergeCell ref="AE220:AH220"/>
    <mergeCell ref="AI220:AY220"/>
    <mergeCell ref="A219:D219"/>
    <mergeCell ref="E219:G219"/>
    <mergeCell ref="H219:K219"/>
    <mergeCell ref="L219:N219"/>
    <mergeCell ref="O219:Q219"/>
    <mergeCell ref="R219:V219"/>
    <mergeCell ref="W219:Z219"/>
    <mergeCell ref="AA219:AD219"/>
    <mergeCell ref="AE219:AH219"/>
    <mergeCell ref="AI221:AY221"/>
    <mergeCell ref="A222:D222"/>
    <mergeCell ref="E222:G222"/>
    <mergeCell ref="H222:K222"/>
    <mergeCell ref="L222:N222"/>
    <mergeCell ref="O222:Q222"/>
    <mergeCell ref="R222:V222"/>
    <mergeCell ref="W222:Z222"/>
    <mergeCell ref="AA222:AD222"/>
    <mergeCell ref="AE222:AH222"/>
    <mergeCell ref="AI222:AY222"/>
    <mergeCell ref="A221:D221"/>
    <mergeCell ref="E221:G221"/>
    <mergeCell ref="H221:K221"/>
    <mergeCell ref="L221:N221"/>
    <mergeCell ref="O221:Q221"/>
    <mergeCell ref="R221:V221"/>
    <mergeCell ref="W221:Z221"/>
    <mergeCell ref="AA221:AD221"/>
    <mergeCell ref="AE221:AH221"/>
    <mergeCell ref="AI223:AY223"/>
    <mergeCell ref="A224:D224"/>
    <mergeCell ref="E224:G224"/>
    <mergeCell ref="H224:K224"/>
    <mergeCell ref="L224:N224"/>
    <mergeCell ref="O224:Q224"/>
    <mergeCell ref="R224:V224"/>
    <mergeCell ref="W224:Z224"/>
    <mergeCell ref="AA224:AD224"/>
    <mergeCell ref="AE224:AH224"/>
    <mergeCell ref="AI224:AY224"/>
    <mergeCell ref="A223:D223"/>
    <mergeCell ref="E223:G223"/>
    <mergeCell ref="H223:K223"/>
    <mergeCell ref="L223:N223"/>
    <mergeCell ref="O223:Q223"/>
    <mergeCell ref="R223:V223"/>
    <mergeCell ref="W223:Z223"/>
    <mergeCell ref="AA223:AD223"/>
    <mergeCell ref="AE223:AH223"/>
    <mergeCell ref="AI226:AY226"/>
    <mergeCell ref="A228:D228"/>
    <mergeCell ref="E228:G228"/>
    <mergeCell ref="H228:K228"/>
    <mergeCell ref="L228:N228"/>
    <mergeCell ref="O228:Q228"/>
    <mergeCell ref="R228:V228"/>
    <mergeCell ref="W228:Z228"/>
    <mergeCell ref="AA228:AD228"/>
    <mergeCell ref="AE228:AH228"/>
    <mergeCell ref="AI228:AY228"/>
    <mergeCell ref="A226:D226"/>
    <mergeCell ref="E226:G226"/>
    <mergeCell ref="H226:K226"/>
    <mergeCell ref="L226:N226"/>
    <mergeCell ref="O226:Q226"/>
    <mergeCell ref="R226:V226"/>
    <mergeCell ref="W226:Z226"/>
    <mergeCell ref="AA226:AD226"/>
    <mergeCell ref="AE226:AH226"/>
    <mergeCell ref="AI229:AY229"/>
    <mergeCell ref="A230:D230"/>
    <mergeCell ref="E230:G230"/>
    <mergeCell ref="H230:K230"/>
    <mergeCell ref="L230:N230"/>
    <mergeCell ref="O230:Q230"/>
    <mergeCell ref="R230:V230"/>
    <mergeCell ref="W230:Z230"/>
    <mergeCell ref="AA230:AD230"/>
    <mergeCell ref="AE230:AH230"/>
    <mergeCell ref="AI230:AY230"/>
    <mergeCell ref="A229:D229"/>
    <mergeCell ref="E229:G229"/>
    <mergeCell ref="H229:K229"/>
    <mergeCell ref="L229:N229"/>
    <mergeCell ref="O229:Q229"/>
    <mergeCell ref="R229:V229"/>
    <mergeCell ref="W229:Z229"/>
    <mergeCell ref="AA229:AD229"/>
    <mergeCell ref="AE229:AH229"/>
    <mergeCell ref="A235:D235"/>
    <mergeCell ref="E235:G235"/>
    <mergeCell ref="H235:K235"/>
    <mergeCell ref="L235:N235"/>
    <mergeCell ref="O235:Q235"/>
    <mergeCell ref="R235:V235"/>
    <mergeCell ref="W235:Z235"/>
    <mergeCell ref="AA235:AD235"/>
    <mergeCell ref="AE235:AH235"/>
    <mergeCell ref="AI235:AY235"/>
    <mergeCell ref="AI232:AY232"/>
    <mergeCell ref="A234:D234"/>
    <mergeCell ref="E234:G234"/>
    <mergeCell ref="H234:K234"/>
    <mergeCell ref="L234:N234"/>
    <mergeCell ref="O234:Q234"/>
    <mergeCell ref="R234:V234"/>
    <mergeCell ref="W234:Z234"/>
    <mergeCell ref="AA234:AD234"/>
    <mergeCell ref="AE234:AH234"/>
    <mergeCell ref="AI234:AY234"/>
    <mergeCell ref="A232:D232"/>
    <mergeCell ref="E232:G232"/>
    <mergeCell ref="H232:K232"/>
    <mergeCell ref="L232:N232"/>
    <mergeCell ref="O232:Q232"/>
    <mergeCell ref="R232:V232"/>
    <mergeCell ref="W232:Z232"/>
    <mergeCell ref="AA232:AD232"/>
    <mergeCell ref="AE232:AH232"/>
    <mergeCell ref="A242:D242"/>
    <mergeCell ref="E242:G242"/>
    <mergeCell ref="H242:K242"/>
    <mergeCell ref="L242:N242"/>
    <mergeCell ref="O242:Q242"/>
    <mergeCell ref="R242:V242"/>
    <mergeCell ref="W242:Z242"/>
    <mergeCell ref="AA242:AD242"/>
    <mergeCell ref="AE242:AH242"/>
    <mergeCell ref="AI242:AY242"/>
    <mergeCell ref="A238:D238"/>
    <mergeCell ref="E238:AY238"/>
    <mergeCell ref="A239:D239"/>
    <mergeCell ref="E239:G239"/>
    <mergeCell ref="H239:K239"/>
    <mergeCell ref="L239:N239"/>
    <mergeCell ref="O239:Q239"/>
    <mergeCell ref="R239:V239"/>
    <mergeCell ref="W239:Z239"/>
    <mergeCell ref="AA239:AD239"/>
    <mergeCell ref="AE239:AH239"/>
    <mergeCell ref="AI239:AY239"/>
    <mergeCell ref="AI243:AY243"/>
    <mergeCell ref="A244:D244"/>
    <mergeCell ref="E244:G244"/>
    <mergeCell ref="H244:K244"/>
    <mergeCell ref="L244:N244"/>
    <mergeCell ref="O244:Q244"/>
    <mergeCell ref="R244:V244"/>
    <mergeCell ref="W244:Z244"/>
    <mergeCell ref="AA244:AD244"/>
    <mergeCell ref="AE244:AH244"/>
    <mergeCell ref="AI244:AY244"/>
    <mergeCell ref="A243:D243"/>
    <mergeCell ref="E243:G243"/>
    <mergeCell ref="H243:K243"/>
    <mergeCell ref="L243:N243"/>
    <mergeCell ref="O243:Q243"/>
    <mergeCell ref="R243:V243"/>
    <mergeCell ref="W243:Z243"/>
    <mergeCell ref="AA243:AD243"/>
    <mergeCell ref="AE243:AH243"/>
    <mergeCell ref="AI245:AY245"/>
    <mergeCell ref="A246:D246"/>
    <mergeCell ref="E246:G246"/>
    <mergeCell ref="H246:K246"/>
    <mergeCell ref="L246:N246"/>
    <mergeCell ref="O246:Q246"/>
    <mergeCell ref="R246:V246"/>
    <mergeCell ref="W246:Z246"/>
    <mergeCell ref="AA246:AD246"/>
    <mergeCell ref="AE246:AH246"/>
    <mergeCell ref="AI246:AY246"/>
    <mergeCell ref="A245:D245"/>
    <mergeCell ref="E245:G245"/>
    <mergeCell ref="H245:K245"/>
    <mergeCell ref="L245:N245"/>
    <mergeCell ref="O245:Q245"/>
    <mergeCell ref="R245:V245"/>
    <mergeCell ref="W245:Z245"/>
    <mergeCell ref="AA245:AD245"/>
    <mergeCell ref="AE245:AH245"/>
    <mergeCell ref="AI247:AY247"/>
    <mergeCell ref="A248:D248"/>
    <mergeCell ref="E248:G248"/>
    <mergeCell ref="H248:K248"/>
    <mergeCell ref="L248:N248"/>
    <mergeCell ref="O248:Q248"/>
    <mergeCell ref="R248:V248"/>
    <mergeCell ref="W248:Z248"/>
    <mergeCell ref="AA248:AD248"/>
    <mergeCell ref="AE248:AH248"/>
    <mergeCell ref="AI248:AY248"/>
    <mergeCell ref="A247:D247"/>
    <mergeCell ref="E247:G247"/>
    <mergeCell ref="H247:K247"/>
    <mergeCell ref="L247:N247"/>
    <mergeCell ref="O247:Q247"/>
    <mergeCell ref="R247:V247"/>
    <mergeCell ref="W247:Z247"/>
    <mergeCell ref="AA247:AD247"/>
    <mergeCell ref="AE247:AH247"/>
    <mergeCell ref="AI249:AY249"/>
    <mergeCell ref="A250:D250"/>
    <mergeCell ref="E250:G250"/>
    <mergeCell ref="H250:K250"/>
    <mergeCell ref="L250:N250"/>
    <mergeCell ref="O250:Q250"/>
    <mergeCell ref="R250:V250"/>
    <mergeCell ref="W250:Z250"/>
    <mergeCell ref="AA250:AD250"/>
    <mergeCell ref="AE250:AH250"/>
    <mergeCell ref="AI250:AY250"/>
    <mergeCell ref="A249:D249"/>
    <mergeCell ref="E249:G249"/>
    <mergeCell ref="H249:K249"/>
    <mergeCell ref="L249:N249"/>
    <mergeCell ref="O249:Q249"/>
    <mergeCell ref="R249:V249"/>
    <mergeCell ref="W249:Z249"/>
    <mergeCell ref="AA249:AD249"/>
    <mergeCell ref="AE249:AH249"/>
    <mergeCell ref="AI251:AY251"/>
    <mergeCell ref="A252:D252"/>
    <mergeCell ref="E252:G252"/>
    <mergeCell ref="H252:K252"/>
    <mergeCell ref="L252:N252"/>
    <mergeCell ref="O252:Q252"/>
    <mergeCell ref="R252:V252"/>
    <mergeCell ref="W252:Z252"/>
    <mergeCell ref="AA252:AD252"/>
    <mergeCell ref="AE252:AH252"/>
    <mergeCell ref="AI252:AY252"/>
    <mergeCell ref="A251:D251"/>
    <mergeCell ref="E251:G251"/>
    <mergeCell ref="H251:K251"/>
    <mergeCell ref="L251:N251"/>
    <mergeCell ref="O251:Q251"/>
    <mergeCell ref="R251:V251"/>
    <mergeCell ref="W251:Z251"/>
    <mergeCell ref="AA251:AD251"/>
    <mergeCell ref="AE251:AH251"/>
    <mergeCell ref="AI253:AY253"/>
    <mergeCell ref="A254:D254"/>
    <mergeCell ref="E254:G254"/>
    <mergeCell ref="H254:K254"/>
    <mergeCell ref="L254:N254"/>
    <mergeCell ref="O254:Q254"/>
    <mergeCell ref="R254:V254"/>
    <mergeCell ref="W254:Z254"/>
    <mergeCell ref="AA254:AD254"/>
    <mergeCell ref="AE254:AH254"/>
    <mergeCell ref="AI254:AY254"/>
    <mergeCell ref="A253:D253"/>
    <mergeCell ref="E253:G253"/>
    <mergeCell ref="H253:K253"/>
    <mergeCell ref="L253:N253"/>
    <mergeCell ref="O253:Q253"/>
    <mergeCell ref="R253:V253"/>
    <mergeCell ref="W253:Z253"/>
    <mergeCell ref="AA253:AD253"/>
    <mergeCell ref="AE253:AH253"/>
    <mergeCell ref="AI255:AY255"/>
    <mergeCell ref="A256:D256"/>
    <mergeCell ref="E256:G256"/>
    <mergeCell ref="H256:K256"/>
    <mergeCell ref="L256:N256"/>
    <mergeCell ref="O256:Q256"/>
    <mergeCell ref="R256:V256"/>
    <mergeCell ref="W256:Z256"/>
    <mergeCell ref="AA256:AD256"/>
    <mergeCell ref="AE256:AH256"/>
    <mergeCell ref="AI256:AY256"/>
    <mergeCell ref="A255:D255"/>
    <mergeCell ref="E255:G255"/>
    <mergeCell ref="H255:K255"/>
    <mergeCell ref="L255:N255"/>
    <mergeCell ref="O255:Q255"/>
    <mergeCell ref="R255:V255"/>
    <mergeCell ref="W255:Z255"/>
    <mergeCell ref="AA255:AD255"/>
    <mergeCell ref="AE255:AH255"/>
    <mergeCell ref="AI257:AY257"/>
    <mergeCell ref="A258:D258"/>
    <mergeCell ref="E258:G258"/>
    <mergeCell ref="H258:K258"/>
    <mergeCell ref="L258:N258"/>
    <mergeCell ref="O258:Q258"/>
    <mergeCell ref="R258:V258"/>
    <mergeCell ref="W258:Z258"/>
    <mergeCell ref="AA258:AD258"/>
    <mergeCell ref="AE258:AH258"/>
    <mergeCell ref="AI258:AY258"/>
    <mergeCell ref="A257:D257"/>
    <mergeCell ref="E257:G257"/>
    <mergeCell ref="H257:K257"/>
    <mergeCell ref="L257:N257"/>
    <mergeCell ref="O257:Q257"/>
    <mergeCell ref="R257:V257"/>
    <mergeCell ref="W257:Z257"/>
    <mergeCell ref="AA257:AD257"/>
    <mergeCell ref="AE257:AH257"/>
    <mergeCell ref="AI259:AY259"/>
    <mergeCell ref="A260:D260"/>
    <mergeCell ref="E260:G260"/>
    <mergeCell ref="H260:K260"/>
    <mergeCell ref="L260:N260"/>
    <mergeCell ref="O260:Q260"/>
    <mergeCell ref="R260:V260"/>
    <mergeCell ref="W260:Z260"/>
    <mergeCell ref="AA260:AD260"/>
    <mergeCell ref="AE260:AH260"/>
    <mergeCell ref="AI260:AY260"/>
    <mergeCell ref="A259:D259"/>
    <mergeCell ref="E259:G259"/>
    <mergeCell ref="H259:K259"/>
    <mergeCell ref="L259:N259"/>
    <mergeCell ref="O259:Q259"/>
    <mergeCell ref="R259:V259"/>
    <mergeCell ref="W259:Z259"/>
    <mergeCell ref="AA259:AD259"/>
    <mergeCell ref="AE259:AH259"/>
    <mergeCell ref="AI261:AY261"/>
    <mergeCell ref="A262:D262"/>
    <mergeCell ref="E262:G262"/>
    <mergeCell ref="H262:K262"/>
    <mergeCell ref="L262:N262"/>
    <mergeCell ref="O262:Q262"/>
    <mergeCell ref="R262:V262"/>
    <mergeCell ref="W262:Z262"/>
    <mergeCell ref="AA262:AD262"/>
    <mergeCell ref="AE262:AH262"/>
    <mergeCell ref="AI262:AY262"/>
    <mergeCell ref="A261:D261"/>
    <mergeCell ref="E261:G261"/>
    <mergeCell ref="H261:K261"/>
    <mergeCell ref="L261:N261"/>
    <mergeCell ref="O261:Q261"/>
    <mergeCell ref="R261:V261"/>
    <mergeCell ref="W261:Z261"/>
    <mergeCell ref="AA261:AD261"/>
    <mergeCell ref="AE261:AH261"/>
    <mergeCell ref="AI263:AY263"/>
    <mergeCell ref="A264:D264"/>
    <mergeCell ref="E264:G264"/>
    <mergeCell ref="H264:K264"/>
    <mergeCell ref="L264:N264"/>
    <mergeCell ref="O264:Q264"/>
    <mergeCell ref="R264:V264"/>
    <mergeCell ref="W264:Z264"/>
    <mergeCell ref="AA264:AD264"/>
    <mergeCell ref="AE264:AH264"/>
    <mergeCell ref="AI264:AY264"/>
    <mergeCell ref="A263:D263"/>
    <mergeCell ref="E263:G263"/>
    <mergeCell ref="H263:K263"/>
    <mergeCell ref="L263:N263"/>
    <mergeCell ref="O263:Q263"/>
    <mergeCell ref="R263:V263"/>
    <mergeCell ref="W263:Z263"/>
    <mergeCell ref="AA263:AD263"/>
    <mergeCell ref="AE263:AH263"/>
    <mergeCell ref="AI265:AY265"/>
    <mergeCell ref="A266:D266"/>
    <mergeCell ref="E266:G266"/>
    <mergeCell ref="H266:K266"/>
    <mergeCell ref="L266:N266"/>
    <mergeCell ref="O266:Q266"/>
    <mergeCell ref="R266:V266"/>
    <mergeCell ref="W266:Z266"/>
    <mergeCell ref="AA266:AD266"/>
    <mergeCell ref="AE266:AH266"/>
    <mergeCell ref="AI266:AY266"/>
    <mergeCell ref="A265:D265"/>
    <mergeCell ref="E265:G265"/>
    <mergeCell ref="H265:K265"/>
    <mergeCell ref="L265:N265"/>
    <mergeCell ref="O265:Q265"/>
    <mergeCell ref="R265:V265"/>
    <mergeCell ref="W265:Z265"/>
    <mergeCell ref="AA265:AD265"/>
    <mergeCell ref="AE265:AH265"/>
    <mergeCell ref="AI268:AY268"/>
    <mergeCell ref="A270:D270"/>
    <mergeCell ref="E270:G270"/>
    <mergeCell ref="H270:K270"/>
    <mergeCell ref="L270:N270"/>
    <mergeCell ref="O270:Q270"/>
    <mergeCell ref="R270:V270"/>
    <mergeCell ref="W270:Z270"/>
    <mergeCell ref="AA270:AD270"/>
    <mergeCell ref="AE270:AH270"/>
    <mergeCell ref="AI270:AY270"/>
    <mergeCell ref="A268:D268"/>
    <mergeCell ref="E268:G268"/>
    <mergeCell ref="H268:K268"/>
    <mergeCell ref="L268:N268"/>
    <mergeCell ref="O268:Q268"/>
    <mergeCell ref="R268:V268"/>
    <mergeCell ref="W268:Z268"/>
    <mergeCell ref="AA268:AD268"/>
    <mergeCell ref="AE268:AH268"/>
    <mergeCell ref="AI271:AY271"/>
    <mergeCell ref="A272:D272"/>
    <mergeCell ref="E272:G272"/>
    <mergeCell ref="H272:K272"/>
    <mergeCell ref="L272:N272"/>
    <mergeCell ref="O272:Q272"/>
    <mergeCell ref="R272:V272"/>
    <mergeCell ref="W272:Z272"/>
    <mergeCell ref="AA272:AD272"/>
    <mergeCell ref="AE272:AH272"/>
    <mergeCell ref="AI272:AY272"/>
    <mergeCell ref="A271:D271"/>
    <mergeCell ref="E271:G271"/>
    <mergeCell ref="H271:K271"/>
    <mergeCell ref="L271:N271"/>
    <mergeCell ref="O271:Q271"/>
    <mergeCell ref="R271:V271"/>
    <mergeCell ref="W271:Z271"/>
    <mergeCell ref="AA271:AD271"/>
    <mergeCell ref="AE271:AH271"/>
    <mergeCell ref="AI274:AY274"/>
    <mergeCell ref="A276:D276"/>
    <mergeCell ref="E276:G276"/>
    <mergeCell ref="H276:K276"/>
    <mergeCell ref="L276:N276"/>
    <mergeCell ref="O276:Q276"/>
    <mergeCell ref="R276:V276"/>
    <mergeCell ref="W276:Z276"/>
    <mergeCell ref="AA276:AD276"/>
    <mergeCell ref="AE276:AH276"/>
    <mergeCell ref="AI276:AY276"/>
    <mergeCell ref="A274:D274"/>
    <mergeCell ref="E274:G274"/>
    <mergeCell ref="H274:K274"/>
    <mergeCell ref="L274:N274"/>
    <mergeCell ref="O274:Q274"/>
    <mergeCell ref="R274:V274"/>
    <mergeCell ref="W274:Z274"/>
    <mergeCell ref="AA274:AD274"/>
    <mergeCell ref="AE274:AH274"/>
    <mergeCell ref="O300:AD300"/>
    <mergeCell ref="AO301:AR303"/>
    <mergeCell ref="AS301:AU303"/>
    <mergeCell ref="AV301:AY303"/>
    <mergeCell ref="AE304:AH304"/>
    <mergeCell ref="AI304:AK304"/>
    <mergeCell ref="U309:W309"/>
    <mergeCell ref="N293:P293"/>
    <mergeCell ref="N296:P296"/>
    <mergeCell ref="N295:P295"/>
    <mergeCell ref="N294:P294"/>
    <mergeCell ref="A317:D317"/>
    <mergeCell ref="E317:AY317"/>
    <mergeCell ref="A277:D277"/>
    <mergeCell ref="E277:G277"/>
    <mergeCell ref="H277:K277"/>
    <mergeCell ref="L277:N277"/>
    <mergeCell ref="O277:Q277"/>
    <mergeCell ref="R277:V277"/>
    <mergeCell ref="W277:Z277"/>
    <mergeCell ref="AA277:AD277"/>
    <mergeCell ref="AE277:AH277"/>
    <mergeCell ref="AI277:AY277"/>
    <mergeCell ref="H289:J289"/>
    <mergeCell ref="K289:M289"/>
    <mergeCell ref="N289:P289"/>
    <mergeCell ref="H290:J290"/>
    <mergeCell ref="K290:M290"/>
    <mergeCell ref="A281:D281"/>
    <mergeCell ref="E281:AY281"/>
    <mergeCell ref="O306:Q306"/>
    <mergeCell ref="O307:Q307"/>
    <mergeCell ref="E337:AY337"/>
    <mergeCell ref="E342:AY342"/>
    <mergeCell ref="A337:D337"/>
    <mergeCell ref="A332:D332"/>
    <mergeCell ref="E327:AY327"/>
    <mergeCell ref="E332:AY332"/>
    <mergeCell ref="D308:F308"/>
    <mergeCell ref="D309:F309"/>
    <mergeCell ref="D310:F310"/>
    <mergeCell ref="D311:F311"/>
    <mergeCell ref="D312:F312"/>
    <mergeCell ref="D313:F313"/>
    <mergeCell ref="AP348:AY348"/>
    <mergeCell ref="AP349:AY349"/>
    <mergeCell ref="R313:T313"/>
    <mergeCell ref="U313:W313"/>
    <mergeCell ref="X313:Z313"/>
    <mergeCell ref="AA313:AD313"/>
    <mergeCell ref="R308:T308"/>
    <mergeCell ref="U308:W308"/>
    <mergeCell ref="X308:Z308"/>
    <mergeCell ref="AA308:AD308"/>
    <mergeCell ref="R309:T309"/>
    <mergeCell ref="O308:Q308"/>
    <mergeCell ref="O309:Q309"/>
    <mergeCell ref="O310:Q310"/>
    <mergeCell ref="A327:D327"/>
    <mergeCell ref="A322:D322"/>
    <mergeCell ref="O314:Q314"/>
    <mergeCell ref="AA314:AD314"/>
    <mergeCell ref="AE314:AH314"/>
    <mergeCell ref="E322:AY322"/>
    <mergeCell ref="R306:T306"/>
    <mergeCell ref="U306:W306"/>
    <mergeCell ref="X306:Z306"/>
    <mergeCell ref="AA306:AD306"/>
    <mergeCell ref="R307:T307"/>
    <mergeCell ref="U307:W307"/>
    <mergeCell ref="X307:Z307"/>
    <mergeCell ref="AA307:AD307"/>
    <mergeCell ref="G301:J303"/>
    <mergeCell ref="K301:N303"/>
    <mergeCell ref="D301:F303"/>
    <mergeCell ref="O305:Q305"/>
    <mergeCell ref="R305:T305"/>
    <mergeCell ref="U305:W305"/>
    <mergeCell ref="X305:Z305"/>
    <mergeCell ref="AA305:AD305"/>
    <mergeCell ref="G305:J305"/>
    <mergeCell ref="G307:J307"/>
    <mergeCell ref="K304:N304"/>
    <mergeCell ref="K305:N305"/>
    <mergeCell ref="K306:N306"/>
    <mergeCell ref="AA302:AD303"/>
    <mergeCell ref="A301:C303"/>
    <mergeCell ref="A300:N300"/>
    <mergeCell ref="O304:Q304"/>
    <mergeCell ref="R301:AD301"/>
    <mergeCell ref="R304:T304"/>
    <mergeCell ref="N297:P297"/>
    <mergeCell ref="U304:W304"/>
    <mergeCell ref="K294:M294"/>
    <mergeCell ref="H295:J295"/>
    <mergeCell ref="A367:D367"/>
    <mergeCell ref="E367:AY367"/>
    <mergeCell ref="A372:D372"/>
    <mergeCell ref="E372:AY372"/>
    <mergeCell ref="A377:D377"/>
    <mergeCell ref="E377:AY377"/>
    <mergeCell ref="A382:D382"/>
    <mergeCell ref="E382:AY382"/>
    <mergeCell ref="K308:N308"/>
    <mergeCell ref="K309:N309"/>
    <mergeCell ref="K310:N310"/>
    <mergeCell ref="K311:N311"/>
    <mergeCell ref="K312:N312"/>
    <mergeCell ref="K313:N313"/>
    <mergeCell ref="AL301:AN303"/>
    <mergeCell ref="AE301:AH303"/>
    <mergeCell ref="AI301:AK303"/>
    <mergeCell ref="G309:J309"/>
    <mergeCell ref="G310:J310"/>
    <mergeCell ref="G311:J311"/>
    <mergeCell ref="G312:J312"/>
    <mergeCell ref="G313:J313"/>
    <mergeCell ref="G304:J304"/>
    <mergeCell ref="A304:C304"/>
    <mergeCell ref="A308:C308"/>
    <mergeCell ref="A309:C309"/>
    <mergeCell ref="A310:C310"/>
    <mergeCell ref="A311:C311"/>
    <mergeCell ref="A312:C312"/>
    <mergeCell ref="A313:C313"/>
    <mergeCell ref="A305:C305"/>
    <mergeCell ref="A306:C306"/>
    <mergeCell ref="A307:C307"/>
    <mergeCell ref="D304:F304"/>
    <mergeCell ref="D305:F305"/>
    <mergeCell ref="D306:F306"/>
    <mergeCell ref="D307:F307"/>
    <mergeCell ref="AE300:AY300"/>
    <mergeCell ref="A296:C296"/>
    <mergeCell ref="A297:C297"/>
    <mergeCell ref="K296:M296"/>
    <mergeCell ref="G308:J308"/>
    <mergeCell ref="G306:J306"/>
    <mergeCell ref="E296:G296"/>
    <mergeCell ref="E297:G297"/>
    <mergeCell ref="O311:Q311"/>
    <mergeCell ref="O312:Q312"/>
    <mergeCell ref="O313:Q313"/>
    <mergeCell ref="X304:Z304"/>
    <mergeCell ref="AA304:AD304"/>
    <mergeCell ref="K307:N307"/>
    <mergeCell ref="O301:Q303"/>
    <mergeCell ref="R302:T303"/>
    <mergeCell ref="U302:W303"/>
    <mergeCell ref="X302:Z303"/>
    <mergeCell ref="K292:M292"/>
    <mergeCell ref="N292:P292"/>
    <mergeCell ref="H293:J293"/>
    <mergeCell ref="K293:M293"/>
    <mergeCell ref="K295:M295"/>
    <mergeCell ref="H296:J296"/>
    <mergeCell ref="A285:G287"/>
    <mergeCell ref="H287:J287"/>
    <mergeCell ref="K287:M287"/>
    <mergeCell ref="N287:P287"/>
    <mergeCell ref="Q285:T287"/>
    <mergeCell ref="H288:J288"/>
    <mergeCell ref="K288:M288"/>
    <mergeCell ref="N288:P288"/>
    <mergeCell ref="H285:P286"/>
    <mergeCell ref="A288:C288"/>
    <mergeCell ref="E288:G288"/>
    <mergeCell ref="A289:C289"/>
    <mergeCell ref="E289:G289"/>
    <mergeCell ref="A290:C290"/>
    <mergeCell ref="E290:G290"/>
    <mergeCell ref="A291:C291"/>
    <mergeCell ref="E291:G291"/>
    <mergeCell ref="A292:C292"/>
    <mergeCell ref="E292:G292"/>
    <mergeCell ref="A293:C293"/>
    <mergeCell ref="E293:G293"/>
    <mergeCell ref="A294:C294"/>
    <mergeCell ref="E294:G294"/>
    <mergeCell ref="A295:C295"/>
    <mergeCell ref="E295:G295"/>
    <mergeCell ref="H294:J294"/>
    <mergeCell ref="Y291:AB291"/>
    <mergeCell ref="AC291:AF291"/>
    <mergeCell ref="AG291:AJ291"/>
    <mergeCell ref="AK291:AN291"/>
    <mergeCell ref="Y292:AB292"/>
    <mergeCell ref="AC292:AF292"/>
    <mergeCell ref="U285:X287"/>
    <mergeCell ref="U288:X288"/>
    <mergeCell ref="U289:X289"/>
    <mergeCell ref="U290:X290"/>
    <mergeCell ref="U291:X291"/>
    <mergeCell ref="U292:X292"/>
    <mergeCell ref="U293:X293"/>
    <mergeCell ref="U294:X294"/>
    <mergeCell ref="U295:X295"/>
    <mergeCell ref="H297:J297"/>
    <mergeCell ref="K297:M297"/>
    <mergeCell ref="Q288:T288"/>
    <mergeCell ref="Q289:T289"/>
    <mergeCell ref="Q290:T290"/>
    <mergeCell ref="Q291:T291"/>
    <mergeCell ref="Q292:T292"/>
    <mergeCell ref="Q293:T293"/>
    <mergeCell ref="Q294:T294"/>
    <mergeCell ref="Q295:T295"/>
    <mergeCell ref="Q296:T296"/>
    <mergeCell ref="Q297:T297"/>
    <mergeCell ref="N290:P290"/>
    <mergeCell ref="H291:J291"/>
    <mergeCell ref="K291:M291"/>
    <mergeCell ref="N291:P291"/>
    <mergeCell ref="H292:J292"/>
    <mergeCell ref="Y297:AB297"/>
    <mergeCell ref="AC297:AF297"/>
    <mergeCell ref="AG297:AJ297"/>
    <mergeCell ref="AK297:AN297"/>
    <mergeCell ref="AG292:AJ292"/>
    <mergeCell ref="AK292:AN292"/>
    <mergeCell ref="Y293:AB293"/>
    <mergeCell ref="AC293:AF293"/>
    <mergeCell ref="AG293:AJ293"/>
    <mergeCell ref="AK293:AN293"/>
    <mergeCell ref="Y294:AB294"/>
    <mergeCell ref="AC294:AF294"/>
    <mergeCell ref="AG294:AJ294"/>
    <mergeCell ref="AK294:AN294"/>
    <mergeCell ref="U296:X296"/>
    <mergeCell ref="U297:X297"/>
    <mergeCell ref="Y285:AB287"/>
    <mergeCell ref="AC285:AF287"/>
    <mergeCell ref="AG285:AJ287"/>
    <mergeCell ref="AK285:AN287"/>
    <mergeCell ref="Y288:AB288"/>
    <mergeCell ref="AC288:AF288"/>
    <mergeCell ref="AG288:AJ288"/>
    <mergeCell ref="AK288:AN288"/>
    <mergeCell ref="Y289:AB289"/>
    <mergeCell ref="AC289:AF289"/>
    <mergeCell ref="AG289:AJ289"/>
    <mergeCell ref="AK289:AN289"/>
    <mergeCell ref="Y290:AB290"/>
    <mergeCell ref="AC290:AF290"/>
    <mergeCell ref="AG290:AJ290"/>
    <mergeCell ref="AK290:AN290"/>
    <mergeCell ref="AE307:AH307"/>
    <mergeCell ref="AI307:AK307"/>
    <mergeCell ref="AL307:AN307"/>
    <mergeCell ref="AO307:AR307"/>
    <mergeCell ref="AS307:AU307"/>
    <mergeCell ref="AV307:AY307"/>
    <mergeCell ref="A284:AY284"/>
    <mergeCell ref="A298:P298"/>
    <mergeCell ref="Q298:T298"/>
    <mergeCell ref="U298:X298"/>
    <mergeCell ref="Y298:AB298"/>
    <mergeCell ref="AC298:AF298"/>
    <mergeCell ref="AG298:AJ298"/>
    <mergeCell ref="AK298:AN298"/>
    <mergeCell ref="AO298:AY298"/>
    <mergeCell ref="AO285:AY287"/>
    <mergeCell ref="AO288:AY288"/>
    <mergeCell ref="AO289:AY289"/>
    <mergeCell ref="AO290:AY290"/>
    <mergeCell ref="AO291:AY291"/>
    <mergeCell ref="AO292:AY292"/>
    <mergeCell ref="AO293:AY293"/>
    <mergeCell ref="AO294:AY294"/>
    <mergeCell ref="AO295:AY295"/>
    <mergeCell ref="Y295:AB295"/>
    <mergeCell ref="AC295:AF295"/>
    <mergeCell ref="AG295:AJ295"/>
    <mergeCell ref="AK295:AN295"/>
    <mergeCell ref="Y296:AB296"/>
    <mergeCell ref="AC296:AF296"/>
    <mergeCell ref="AG296:AJ296"/>
    <mergeCell ref="AK296:AN296"/>
    <mergeCell ref="AO296:AY296"/>
    <mergeCell ref="AO297:AY297"/>
    <mergeCell ref="AL304:AN304"/>
    <mergeCell ref="AO304:AR304"/>
    <mergeCell ref="AS304:AU304"/>
    <mergeCell ref="AV304:AY304"/>
    <mergeCell ref="AE305:AH305"/>
    <mergeCell ref="AI305:AK305"/>
    <mergeCell ref="AL305:AN305"/>
    <mergeCell ref="AO305:AR305"/>
    <mergeCell ref="AS305:AU305"/>
    <mergeCell ref="AV305:AY305"/>
    <mergeCell ref="AE306:AH306"/>
    <mergeCell ref="AI306:AK306"/>
    <mergeCell ref="AL306:AN306"/>
    <mergeCell ref="AO306:AR306"/>
    <mergeCell ref="AS306:AU306"/>
    <mergeCell ref="AV306:AY306"/>
    <mergeCell ref="R311:T311"/>
    <mergeCell ref="U311:W311"/>
    <mergeCell ref="X311:Z311"/>
    <mergeCell ref="AA311:AD311"/>
    <mergeCell ref="R312:T312"/>
    <mergeCell ref="U312:W312"/>
    <mergeCell ref="X312:Z312"/>
    <mergeCell ref="AA312:AD312"/>
    <mergeCell ref="AE308:AH308"/>
    <mergeCell ref="AI308:AK308"/>
    <mergeCell ref="AL308:AN308"/>
    <mergeCell ref="AO308:AR308"/>
    <mergeCell ref="AS308:AU308"/>
    <mergeCell ref="AV308:AY308"/>
    <mergeCell ref="AE309:AH309"/>
    <mergeCell ref="AI309:AK309"/>
    <mergeCell ref="AL309:AN309"/>
    <mergeCell ref="AO309:AR309"/>
    <mergeCell ref="AS309:AU309"/>
    <mergeCell ref="AV309:AY309"/>
    <mergeCell ref="AE312:AH312"/>
    <mergeCell ref="AI312:AK312"/>
    <mergeCell ref="AL312:AN312"/>
    <mergeCell ref="AO312:AR312"/>
    <mergeCell ref="AS312:AU312"/>
    <mergeCell ref="AV312:AY312"/>
    <mergeCell ref="X309:Z309"/>
    <mergeCell ref="AA309:AD309"/>
    <mergeCell ref="R310:T310"/>
    <mergeCell ref="U310:W310"/>
    <mergeCell ref="X310:Z310"/>
    <mergeCell ref="AA310:AD310"/>
    <mergeCell ref="AE313:AH313"/>
    <mergeCell ref="AI313:AK313"/>
    <mergeCell ref="AL313:AN313"/>
    <mergeCell ref="AO313:AR313"/>
    <mergeCell ref="AS313:AU313"/>
    <mergeCell ref="AV313:AY313"/>
    <mergeCell ref="AE310:AH310"/>
    <mergeCell ref="AI310:AK310"/>
    <mergeCell ref="AL310:AN310"/>
    <mergeCell ref="AO310:AR310"/>
    <mergeCell ref="AS310:AU310"/>
    <mergeCell ref="AV310:AY310"/>
    <mergeCell ref="AE311:AH311"/>
    <mergeCell ref="AI311:AK311"/>
    <mergeCell ref="AL311:AN311"/>
    <mergeCell ref="AO311:AR311"/>
    <mergeCell ref="AS311:AU311"/>
    <mergeCell ref="AV311:AY311"/>
    <mergeCell ref="V333:AE333"/>
    <mergeCell ref="V334:AE334"/>
    <mergeCell ref="AP338:AY338"/>
    <mergeCell ref="AP339:AY339"/>
    <mergeCell ref="AF338:AO338"/>
    <mergeCell ref="AF339:AO339"/>
    <mergeCell ref="V338:AE338"/>
    <mergeCell ref="V339:AE339"/>
    <mergeCell ref="L339:U339"/>
    <mergeCell ref="L338:U338"/>
    <mergeCell ref="V343:AE343"/>
    <mergeCell ref="AF343:AO343"/>
    <mergeCell ref="AP343:AY343"/>
    <mergeCell ref="A314:F314"/>
    <mergeCell ref="G314:J314"/>
    <mergeCell ref="K314:N314"/>
    <mergeCell ref="AO314:AR314"/>
    <mergeCell ref="AV314:AY314"/>
    <mergeCell ref="AP333:AY333"/>
    <mergeCell ref="AP334:AY334"/>
    <mergeCell ref="L333:U333"/>
    <mergeCell ref="AF333:AO333"/>
    <mergeCell ref="L334:U334"/>
    <mergeCell ref="AF334:AO334"/>
    <mergeCell ref="AS314:AU314"/>
    <mergeCell ref="AP318:AY318"/>
    <mergeCell ref="AP319:AY319"/>
    <mergeCell ref="AP323:AY323"/>
    <mergeCell ref="AP324:AY324"/>
    <mergeCell ref="AP328:AY328"/>
    <mergeCell ref="AP329:AY329"/>
    <mergeCell ref="A342:D342"/>
    <mergeCell ref="A348:K348"/>
    <mergeCell ref="A349:K349"/>
    <mergeCell ref="AP353:AY353"/>
    <mergeCell ref="AP354:AY354"/>
    <mergeCell ref="AP358:AY358"/>
    <mergeCell ref="AP359:AY359"/>
    <mergeCell ref="AP363:AY363"/>
    <mergeCell ref="AP364:AY364"/>
    <mergeCell ref="AP368:AY368"/>
    <mergeCell ref="R368:T368"/>
    <mergeCell ref="U368:W368"/>
    <mergeCell ref="X368:Z368"/>
    <mergeCell ref="AA368:AC368"/>
    <mergeCell ref="AD368:AF368"/>
    <mergeCell ref="AG368:AI368"/>
    <mergeCell ref="AJ368:AL368"/>
    <mergeCell ref="V344:AE344"/>
    <mergeCell ref="AF344:AO344"/>
    <mergeCell ref="AP344:AY344"/>
    <mergeCell ref="A362:D362"/>
    <mergeCell ref="E357:AY357"/>
    <mergeCell ref="E362:AY362"/>
    <mergeCell ref="A357:D357"/>
    <mergeCell ref="A352:D352"/>
    <mergeCell ref="E347:AY347"/>
    <mergeCell ref="E352:AY352"/>
    <mergeCell ref="A347:D347"/>
    <mergeCell ref="AP369:AY369"/>
    <mergeCell ref="AP373:AY373"/>
    <mergeCell ref="AP374:AY374"/>
    <mergeCell ref="AP378:AY378"/>
    <mergeCell ref="AP379:AY379"/>
    <mergeCell ref="AP383:AY383"/>
    <mergeCell ref="AP384:AY384"/>
    <mergeCell ref="AM368:AO368"/>
    <mergeCell ref="L368:N368"/>
    <mergeCell ref="O368:Q368"/>
    <mergeCell ref="L348:U348"/>
    <mergeCell ref="V348:AE348"/>
    <mergeCell ref="AF348:AO348"/>
    <mergeCell ref="L349:U349"/>
    <mergeCell ref="V349:AE349"/>
    <mergeCell ref="AF349:AO349"/>
    <mergeCell ref="AM369:AO369"/>
    <mergeCell ref="L369:N369"/>
    <mergeCell ref="O369:Q369"/>
    <mergeCell ref="R369:T369"/>
    <mergeCell ref="U369:W369"/>
    <mergeCell ref="X369:Z369"/>
    <mergeCell ref="AA369:AC369"/>
    <mergeCell ref="AD369:AF369"/>
    <mergeCell ref="AG369:AI369"/>
    <mergeCell ref="AJ369:AL369"/>
    <mergeCell ref="L373:N373"/>
    <mergeCell ref="O373:Q373"/>
    <mergeCell ref="R373:T373"/>
    <mergeCell ref="U373:W373"/>
    <mergeCell ref="X373:Z373"/>
    <mergeCell ref="AA373:AC373"/>
    <mergeCell ref="AD373:AF373"/>
    <mergeCell ref="AG373:AI373"/>
    <mergeCell ref="AJ373:AL373"/>
    <mergeCell ref="AM373:AO373"/>
    <mergeCell ref="L374:N374"/>
    <mergeCell ref="O374:Q374"/>
    <mergeCell ref="R374:T374"/>
    <mergeCell ref="U374:W374"/>
    <mergeCell ref="X374:Z374"/>
    <mergeCell ref="AA374:AC374"/>
    <mergeCell ref="AD374:AF374"/>
    <mergeCell ref="AG374:AI374"/>
    <mergeCell ref="AJ374:AL374"/>
    <mergeCell ref="AM374:AO374"/>
    <mergeCell ref="L378:N378"/>
    <mergeCell ref="O378:Q378"/>
    <mergeCell ref="R378:T378"/>
    <mergeCell ref="U378:W378"/>
    <mergeCell ref="X378:Z378"/>
    <mergeCell ref="AA378:AC378"/>
    <mergeCell ref="AD378:AF378"/>
    <mergeCell ref="AG378:AI378"/>
    <mergeCell ref="AJ378:AL378"/>
    <mergeCell ref="AM378:AO378"/>
    <mergeCell ref="L384:N384"/>
    <mergeCell ref="O384:Q384"/>
    <mergeCell ref="R384:T384"/>
    <mergeCell ref="U384:W384"/>
    <mergeCell ref="X384:Z384"/>
    <mergeCell ref="AA384:AC384"/>
    <mergeCell ref="AD384:AF384"/>
    <mergeCell ref="AG384:AI384"/>
    <mergeCell ref="AJ384:AL384"/>
    <mergeCell ref="AM384:AO384"/>
    <mergeCell ref="L379:N379"/>
    <mergeCell ref="O379:Q379"/>
    <mergeCell ref="R379:T379"/>
    <mergeCell ref="U379:W379"/>
    <mergeCell ref="X379:Z379"/>
    <mergeCell ref="AA379:AC379"/>
    <mergeCell ref="AD379:AF379"/>
    <mergeCell ref="AG379:AI379"/>
    <mergeCell ref="AJ379:AL379"/>
    <mergeCell ref="AM379:AO379"/>
    <mergeCell ref="L383:N383"/>
    <mergeCell ref="O383:Q383"/>
    <mergeCell ref="R383:T383"/>
    <mergeCell ref="U383:W383"/>
    <mergeCell ref="X383:Z383"/>
    <mergeCell ref="AA383:AC383"/>
    <mergeCell ref="AD383:AF383"/>
    <mergeCell ref="AG383:AI383"/>
    <mergeCell ref="AJ383:AL383"/>
    <mergeCell ref="AM383:AO383"/>
  </mergeCells>
  <phoneticPr fontId="42" type="noConversion"/>
  <pageMargins left="0.51181102362204722" right="0.51181102362204722" top="0.78740157480314965" bottom="0.78740157480314965" header="0.31496062992125984" footer="0.31496062992125984"/>
  <pageSetup paperSize="9" scale="66" orientation="portrait" horizontalDpi="1200" verticalDpi="1200" r:id="rId1"/>
  <rowBreaks count="6" manualBreakCount="6">
    <brk id="66" max="16383" man="1"/>
    <brk id="138" max="16383" man="1"/>
    <brk id="194" max="16383" man="1"/>
    <brk id="237" max="16383" man="1"/>
    <brk id="280" max="16383" man="1"/>
    <brk id="35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N31"/>
  <sheetViews>
    <sheetView showGridLines="0" view="pageBreakPreview" zoomScaleNormal="100" zoomScaleSheetLayoutView="100" workbookViewId="0">
      <selection activeCell="A5" sqref="A5:C5"/>
    </sheetView>
  </sheetViews>
  <sheetFormatPr defaultColWidth="11.42578125" defaultRowHeight="15.75"/>
  <cols>
    <col min="1" max="1" width="7.7109375" style="222" customWidth="1"/>
    <col min="2" max="2" width="13.5703125" style="222" customWidth="1"/>
    <col min="3" max="3" width="61.28515625" style="223" customWidth="1"/>
    <col min="4" max="4" width="8.140625" style="223" customWidth="1"/>
    <col min="5" max="5" width="10.42578125" style="224" customWidth="1"/>
    <col min="6" max="6" width="13.5703125" style="183" customWidth="1"/>
    <col min="7" max="7" width="16.42578125" style="225" customWidth="1"/>
    <col min="8" max="8" width="13.85546875" style="226" customWidth="1"/>
    <col min="9" max="9" width="13.42578125" style="227" customWidth="1"/>
    <col min="10" max="10" width="11" style="222" customWidth="1"/>
    <col min="11" max="11" width="17.7109375" style="173" customWidth="1"/>
    <col min="12" max="12" width="13.85546875" style="173" customWidth="1"/>
    <col min="13" max="13" width="16.28515625" style="173" customWidth="1"/>
    <col min="14" max="14" width="14.28515625" style="173" customWidth="1"/>
    <col min="15" max="15" width="19.85546875" style="173" customWidth="1"/>
    <col min="16" max="254" width="11.42578125" style="173"/>
    <col min="255" max="255" width="7.7109375" style="173" customWidth="1"/>
    <col min="256" max="256" width="13.5703125" style="173" customWidth="1"/>
    <col min="257" max="257" width="61.28515625" style="173" customWidth="1"/>
    <col min="258" max="258" width="8.140625" style="173" customWidth="1"/>
    <col min="259" max="259" width="10.42578125" style="173" customWidth="1"/>
    <col min="260" max="262" width="13.5703125" style="173" customWidth="1"/>
    <col min="263" max="263" width="16.42578125" style="173" customWidth="1"/>
    <col min="264" max="264" width="11" style="173" customWidth="1"/>
    <col min="265" max="265" width="13.42578125" style="173" customWidth="1"/>
    <col min="266" max="266" width="11" style="173" customWidth="1"/>
    <col min="267" max="267" width="17.7109375" style="173" customWidth="1"/>
    <col min="268" max="268" width="13.85546875" style="173" customWidth="1"/>
    <col min="269" max="269" width="16.28515625" style="173" customWidth="1"/>
    <col min="270" max="270" width="14.28515625" style="173" customWidth="1"/>
    <col min="271" max="271" width="19.85546875" style="173" customWidth="1"/>
    <col min="272" max="510" width="11.42578125" style="173"/>
    <col min="511" max="511" width="7.7109375" style="173" customWidth="1"/>
    <col min="512" max="512" width="13.5703125" style="173" customWidth="1"/>
    <col min="513" max="513" width="61.28515625" style="173" customWidth="1"/>
    <col min="514" max="514" width="8.140625" style="173" customWidth="1"/>
    <col min="515" max="515" width="10.42578125" style="173" customWidth="1"/>
    <col min="516" max="518" width="13.5703125" style="173" customWidth="1"/>
    <col min="519" max="519" width="16.42578125" style="173" customWidth="1"/>
    <col min="520" max="520" width="11" style="173" customWidth="1"/>
    <col min="521" max="521" width="13.42578125" style="173" customWidth="1"/>
    <col min="522" max="522" width="11" style="173" customWidth="1"/>
    <col min="523" max="523" width="17.7109375" style="173" customWidth="1"/>
    <col min="524" max="524" width="13.85546875" style="173" customWidth="1"/>
    <col min="525" max="525" width="16.28515625" style="173" customWidth="1"/>
    <col min="526" max="526" width="14.28515625" style="173" customWidth="1"/>
    <col min="527" max="527" width="19.85546875" style="173" customWidth="1"/>
    <col min="528" max="766" width="11.42578125" style="173"/>
    <col min="767" max="767" width="7.7109375" style="173" customWidth="1"/>
    <col min="768" max="768" width="13.5703125" style="173" customWidth="1"/>
    <col min="769" max="769" width="61.28515625" style="173" customWidth="1"/>
    <col min="770" max="770" width="8.140625" style="173" customWidth="1"/>
    <col min="771" max="771" width="10.42578125" style="173" customWidth="1"/>
    <col min="772" max="774" width="13.5703125" style="173" customWidth="1"/>
    <col min="775" max="775" width="16.42578125" style="173" customWidth="1"/>
    <col min="776" max="776" width="11" style="173" customWidth="1"/>
    <col min="777" max="777" width="13.42578125" style="173" customWidth="1"/>
    <col min="778" max="778" width="11" style="173" customWidth="1"/>
    <col min="779" max="779" width="17.7109375" style="173" customWidth="1"/>
    <col min="780" max="780" width="13.85546875" style="173" customWidth="1"/>
    <col min="781" max="781" width="16.28515625" style="173" customWidth="1"/>
    <col min="782" max="782" width="14.28515625" style="173" customWidth="1"/>
    <col min="783" max="783" width="19.85546875" style="173" customWidth="1"/>
    <col min="784" max="1022" width="11.42578125" style="173"/>
    <col min="1023" max="1023" width="7.7109375" style="173" customWidth="1"/>
    <col min="1024" max="1024" width="13.5703125" style="173" customWidth="1"/>
    <col min="1025" max="1025" width="61.28515625" style="173" customWidth="1"/>
    <col min="1026" max="1026" width="8.140625" style="173" customWidth="1"/>
    <col min="1027" max="1027" width="10.42578125" style="173" customWidth="1"/>
    <col min="1028" max="1030" width="13.5703125" style="173" customWidth="1"/>
    <col min="1031" max="1031" width="16.42578125" style="173" customWidth="1"/>
    <col min="1032" max="1032" width="11" style="173" customWidth="1"/>
    <col min="1033" max="1033" width="13.42578125" style="173" customWidth="1"/>
    <col min="1034" max="1034" width="11" style="173" customWidth="1"/>
    <col min="1035" max="1035" width="17.7109375" style="173" customWidth="1"/>
    <col min="1036" max="1036" width="13.85546875" style="173" customWidth="1"/>
    <col min="1037" max="1037" width="16.28515625" style="173" customWidth="1"/>
    <col min="1038" max="1038" width="14.28515625" style="173" customWidth="1"/>
    <col min="1039" max="1039" width="19.85546875" style="173" customWidth="1"/>
    <col min="1040" max="1278" width="11.42578125" style="173"/>
    <col min="1279" max="1279" width="7.7109375" style="173" customWidth="1"/>
    <col min="1280" max="1280" width="13.5703125" style="173" customWidth="1"/>
    <col min="1281" max="1281" width="61.28515625" style="173" customWidth="1"/>
    <col min="1282" max="1282" width="8.140625" style="173" customWidth="1"/>
    <col min="1283" max="1283" width="10.42578125" style="173" customWidth="1"/>
    <col min="1284" max="1286" width="13.5703125" style="173" customWidth="1"/>
    <col min="1287" max="1287" width="16.42578125" style="173" customWidth="1"/>
    <col min="1288" max="1288" width="11" style="173" customWidth="1"/>
    <col min="1289" max="1289" width="13.42578125" style="173" customWidth="1"/>
    <col min="1290" max="1290" width="11" style="173" customWidth="1"/>
    <col min="1291" max="1291" width="17.7109375" style="173" customWidth="1"/>
    <col min="1292" max="1292" width="13.85546875" style="173" customWidth="1"/>
    <col min="1293" max="1293" width="16.28515625" style="173" customWidth="1"/>
    <col min="1294" max="1294" width="14.28515625" style="173" customWidth="1"/>
    <col min="1295" max="1295" width="19.85546875" style="173" customWidth="1"/>
    <col min="1296" max="1534" width="11.42578125" style="173"/>
    <col min="1535" max="1535" width="7.7109375" style="173" customWidth="1"/>
    <col min="1536" max="1536" width="13.5703125" style="173" customWidth="1"/>
    <col min="1537" max="1537" width="61.28515625" style="173" customWidth="1"/>
    <col min="1538" max="1538" width="8.140625" style="173" customWidth="1"/>
    <col min="1539" max="1539" width="10.42578125" style="173" customWidth="1"/>
    <col min="1540" max="1542" width="13.5703125" style="173" customWidth="1"/>
    <col min="1543" max="1543" width="16.42578125" style="173" customWidth="1"/>
    <col min="1544" max="1544" width="11" style="173" customWidth="1"/>
    <col min="1545" max="1545" width="13.42578125" style="173" customWidth="1"/>
    <col min="1546" max="1546" width="11" style="173" customWidth="1"/>
    <col min="1547" max="1547" width="17.7109375" style="173" customWidth="1"/>
    <col min="1548" max="1548" width="13.85546875" style="173" customWidth="1"/>
    <col min="1549" max="1549" width="16.28515625" style="173" customWidth="1"/>
    <col min="1550" max="1550" width="14.28515625" style="173" customWidth="1"/>
    <col min="1551" max="1551" width="19.85546875" style="173" customWidth="1"/>
    <col min="1552" max="1790" width="11.42578125" style="173"/>
    <col min="1791" max="1791" width="7.7109375" style="173" customWidth="1"/>
    <col min="1792" max="1792" width="13.5703125" style="173" customWidth="1"/>
    <col min="1793" max="1793" width="61.28515625" style="173" customWidth="1"/>
    <col min="1794" max="1794" width="8.140625" style="173" customWidth="1"/>
    <col min="1795" max="1795" width="10.42578125" style="173" customWidth="1"/>
    <col min="1796" max="1798" width="13.5703125" style="173" customWidth="1"/>
    <col min="1799" max="1799" width="16.42578125" style="173" customWidth="1"/>
    <col min="1800" max="1800" width="11" style="173" customWidth="1"/>
    <col min="1801" max="1801" width="13.42578125" style="173" customWidth="1"/>
    <col min="1802" max="1802" width="11" style="173" customWidth="1"/>
    <col min="1803" max="1803" width="17.7109375" style="173" customWidth="1"/>
    <col min="1804" max="1804" width="13.85546875" style="173" customWidth="1"/>
    <col min="1805" max="1805" width="16.28515625" style="173" customWidth="1"/>
    <col min="1806" max="1806" width="14.28515625" style="173" customWidth="1"/>
    <col min="1807" max="1807" width="19.85546875" style="173" customWidth="1"/>
    <col min="1808" max="2046" width="11.42578125" style="173"/>
    <col min="2047" max="2047" width="7.7109375" style="173" customWidth="1"/>
    <col min="2048" max="2048" width="13.5703125" style="173" customWidth="1"/>
    <col min="2049" max="2049" width="61.28515625" style="173" customWidth="1"/>
    <col min="2050" max="2050" width="8.140625" style="173" customWidth="1"/>
    <col min="2051" max="2051" width="10.42578125" style="173" customWidth="1"/>
    <col min="2052" max="2054" width="13.5703125" style="173" customWidth="1"/>
    <col min="2055" max="2055" width="16.42578125" style="173" customWidth="1"/>
    <col min="2056" max="2056" width="11" style="173" customWidth="1"/>
    <col min="2057" max="2057" width="13.42578125" style="173" customWidth="1"/>
    <col min="2058" max="2058" width="11" style="173" customWidth="1"/>
    <col min="2059" max="2059" width="17.7109375" style="173" customWidth="1"/>
    <col min="2060" max="2060" width="13.85546875" style="173" customWidth="1"/>
    <col min="2061" max="2061" width="16.28515625" style="173" customWidth="1"/>
    <col min="2062" max="2062" width="14.28515625" style="173" customWidth="1"/>
    <col min="2063" max="2063" width="19.85546875" style="173" customWidth="1"/>
    <col min="2064" max="2302" width="11.42578125" style="173"/>
    <col min="2303" max="2303" width="7.7109375" style="173" customWidth="1"/>
    <col min="2304" max="2304" width="13.5703125" style="173" customWidth="1"/>
    <col min="2305" max="2305" width="61.28515625" style="173" customWidth="1"/>
    <col min="2306" max="2306" width="8.140625" style="173" customWidth="1"/>
    <col min="2307" max="2307" width="10.42578125" style="173" customWidth="1"/>
    <col min="2308" max="2310" width="13.5703125" style="173" customWidth="1"/>
    <col min="2311" max="2311" width="16.42578125" style="173" customWidth="1"/>
    <col min="2312" max="2312" width="11" style="173" customWidth="1"/>
    <col min="2313" max="2313" width="13.42578125" style="173" customWidth="1"/>
    <col min="2314" max="2314" width="11" style="173" customWidth="1"/>
    <col min="2315" max="2315" width="17.7109375" style="173" customWidth="1"/>
    <col min="2316" max="2316" width="13.85546875" style="173" customWidth="1"/>
    <col min="2317" max="2317" width="16.28515625" style="173" customWidth="1"/>
    <col min="2318" max="2318" width="14.28515625" style="173" customWidth="1"/>
    <col min="2319" max="2319" width="19.85546875" style="173" customWidth="1"/>
    <col min="2320" max="2558" width="11.42578125" style="173"/>
    <col min="2559" max="2559" width="7.7109375" style="173" customWidth="1"/>
    <col min="2560" max="2560" width="13.5703125" style="173" customWidth="1"/>
    <col min="2561" max="2561" width="61.28515625" style="173" customWidth="1"/>
    <col min="2562" max="2562" width="8.140625" style="173" customWidth="1"/>
    <col min="2563" max="2563" width="10.42578125" style="173" customWidth="1"/>
    <col min="2564" max="2566" width="13.5703125" style="173" customWidth="1"/>
    <col min="2567" max="2567" width="16.42578125" style="173" customWidth="1"/>
    <col min="2568" max="2568" width="11" style="173" customWidth="1"/>
    <col min="2569" max="2569" width="13.42578125" style="173" customWidth="1"/>
    <col min="2570" max="2570" width="11" style="173" customWidth="1"/>
    <col min="2571" max="2571" width="17.7109375" style="173" customWidth="1"/>
    <col min="2572" max="2572" width="13.85546875" style="173" customWidth="1"/>
    <col min="2573" max="2573" width="16.28515625" style="173" customWidth="1"/>
    <col min="2574" max="2574" width="14.28515625" style="173" customWidth="1"/>
    <col min="2575" max="2575" width="19.85546875" style="173" customWidth="1"/>
    <col min="2576" max="2814" width="11.42578125" style="173"/>
    <col min="2815" max="2815" width="7.7109375" style="173" customWidth="1"/>
    <col min="2816" max="2816" width="13.5703125" style="173" customWidth="1"/>
    <col min="2817" max="2817" width="61.28515625" style="173" customWidth="1"/>
    <col min="2818" max="2818" width="8.140625" style="173" customWidth="1"/>
    <col min="2819" max="2819" width="10.42578125" style="173" customWidth="1"/>
    <col min="2820" max="2822" width="13.5703125" style="173" customWidth="1"/>
    <col min="2823" max="2823" width="16.42578125" style="173" customWidth="1"/>
    <col min="2824" max="2824" width="11" style="173" customWidth="1"/>
    <col min="2825" max="2825" width="13.42578125" style="173" customWidth="1"/>
    <col min="2826" max="2826" width="11" style="173" customWidth="1"/>
    <col min="2827" max="2827" width="17.7109375" style="173" customWidth="1"/>
    <col min="2828" max="2828" width="13.85546875" style="173" customWidth="1"/>
    <col min="2829" max="2829" width="16.28515625" style="173" customWidth="1"/>
    <col min="2830" max="2830" width="14.28515625" style="173" customWidth="1"/>
    <col min="2831" max="2831" width="19.85546875" style="173" customWidth="1"/>
    <col min="2832" max="3070" width="11.42578125" style="173"/>
    <col min="3071" max="3071" width="7.7109375" style="173" customWidth="1"/>
    <col min="3072" max="3072" width="13.5703125" style="173" customWidth="1"/>
    <col min="3073" max="3073" width="61.28515625" style="173" customWidth="1"/>
    <col min="3074" max="3074" width="8.140625" style="173" customWidth="1"/>
    <col min="3075" max="3075" width="10.42578125" style="173" customWidth="1"/>
    <col min="3076" max="3078" width="13.5703125" style="173" customWidth="1"/>
    <col min="3079" max="3079" width="16.42578125" style="173" customWidth="1"/>
    <col min="3080" max="3080" width="11" style="173" customWidth="1"/>
    <col min="3081" max="3081" width="13.42578125" style="173" customWidth="1"/>
    <col min="3082" max="3082" width="11" style="173" customWidth="1"/>
    <col min="3083" max="3083" width="17.7109375" style="173" customWidth="1"/>
    <col min="3084" max="3084" width="13.85546875" style="173" customWidth="1"/>
    <col min="3085" max="3085" width="16.28515625" style="173" customWidth="1"/>
    <col min="3086" max="3086" width="14.28515625" style="173" customWidth="1"/>
    <col min="3087" max="3087" width="19.85546875" style="173" customWidth="1"/>
    <col min="3088" max="3326" width="11.42578125" style="173"/>
    <col min="3327" max="3327" width="7.7109375" style="173" customWidth="1"/>
    <col min="3328" max="3328" width="13.5703125" style="173" customWidth="1"/>
    <col min="3329" max="3329" width="61.28515625" style="173" customWidth="1"/>
    <col min="3330" max="3330" width="8.140625" style="173" customWidth="1"/>
    <col min="3331" max="3331" width="10.42578125" style="173" customWidth="1"/>
    <col min="3332" max="3334" width="13.5703125" style="173" customWidth="1"/>
    <col min="3335" max="3335" width="16.42578125" style="173" customWidth="1"/>
    <col min="3336" max="3336" width="11" style="173" customWidth="1"/>
    <col min="3337" max="3337" width="13.42578125" style="173" customWidth="1"/>
    <col min="3338" max="3338" width="11" style="173" customWidth="1"/>
    <col min="3339" max="3339" width="17.7109375" style="173" customWidth="1"/>
    <col min="3340" max="3340" width="13.85546875" style="173" customWidth="1"/>
    <col min="3341" max="3341" width="16.28515625" style="173" customWidth="1"/>
    <col min="3342" max="3342" width="14.28515625" style="173" customWidth="1"/>
    <col min="3343" max="3343" width="19.85546875" style="173" customWidth="1"/>
    <col min="3344" max="3582" width="11.42578125" style="173"/>
    <col min="3583" max="3583" width="7.7109375" style="173" customWidth="1"/>
    <col min="3584" max="3584" width="13.5703125" style="173" customWidth="1"/>
    <col min="3585" max="3585" width="61.28515625" style="173" customWidth="1"/>
    <col min="3586" max="3586" width="8.140625" style="173" customWidth="1"/>
    <col min="3587" max="3587" width="10.42578125" style="173" customWidth="1"/>
    <col min="3588" max="3590" width="13.5703125" style="173" customWidth="1"/>
    <col min="3591" max="3591" width="16.42578125" style="173" customWidth="1"/>
    <col min="3592" max="3592" width="11" style="173" customWidth="1"/>
    <col min="3593" max="3593" width="13.42578125" style="173" customWidth="1"/>
    <col min="3594" max="3594" width="11" style="173" customWidth="1"/>
    <col min="3595" max="3595" width="17.7109375" style="173" customWidth="1"/>
    <col min="3596" max="3596" width="13.85546875" style="173" customWidth="1"/>
    <col min="3597" max="3597" width="16.28515625" style="173" customWidth="1"/>
    <col min="3598" max="3598" width="14.28515625" style="173" customWidth="1"/>
    <col min="3599" max="3599" width="19.85546875" style="173" customWidth="1"/>
    <col min="3600" max="3838" width="11.42578125" style="173"/>
    <col min="3839" max="3839" width="7.7109375" style="173" customWidth="1"/>
    <col min="3840" max="3840" width="13.5703125" style="173" customWidth="1"/>
    <col min="3841" max="3841" width="61.28515625" style="173" customWidth="1"/>
    <col min="3842" max="3842" width="8.140625" style="173" customWidth="1"/>
    <col min="3843" max="3843" width="10.42578125" style="173" customWidth="1"/>
    <col min="3844" max="3846" width="13.5703125" style="173" customWidth="1"/>
    <col min="3847" max="3847" width="16.42578125" style="173" customWidth="1"/>
    <col min="3848" max="3848" width="11" style="173" customWidth="1"/>
    <col min="3849" max="3849" width="13.42578125" style="173" customWidth="1"/>
    <col min="3850" max="3850" width="11" style="173" customWidth="1"/>
    <col min="3851" max="3851" width="17.7109375" style="173" customWidth="1"/>
    <col min="3852" max="3852" width="13.85546875" style="173" customWidth="1"/>
    <col min="3853" max="3853" width="16.28515625" style="173" customWidth="1"/>
    <col min="3854" max="3854" width="14.28515625" style="173" customWidth="1"/>
    <col min="3855" max="3855" width="19.85546875" style="173" customWidth="1"/>
    <col min="3856" max="4094" width="11.42578125" style="173"/>
    <col min="4095" max="4095" width="7.7109375" style="173" customWidth="1"/>
    <col min="4096" max="4096" width="13.5703125" style="173" customWidth="1"/>
    <col min="4097" max="4097" width="61.28515625" style="173" customWidth="1"/>
    <col min="4098" max="4098" width="8.140625" style="173" customWidth="1"/>
    <col min="4099" max="4099" width="10.42578125" style="173" customWidth="1"/>
    <col min="4100" max="4102" width="13.5703125" style="173" customWidth="1"/>
    <col min="4103" max="4103" width="16.42578125" style="173" customWidth="1"/>
    <col min="4104" max="4104" width="11" style="173" customWidth="1"/>
    <col min="4105" max="4105" width="13.42578125" style="173" customWidth="1"/>
    <col min="4106" max="4106" width="11" style="173" customWidth="1"/>
    <col min="4107" max="4107" width="17.7109375" style="173" customWidth="1"/>
    <col min="4108" max="4108" width="13.85546875" style="173" customWidth="1"/>
    <col min="4109" max="4109" width="16.28515625" style="173" customWidth="1"/>
    <col min="4110" max="4110" width="14.28515625" style="173" customWidth="1"/>
    <col min="4111" max="4111" width="19.85546875" style="173" customWidth="1"/>
    <col min="4112" max="4350" width="11.42578125" style="173"/>
    <col min="4351" max="4351" width="7.7109375" style="173" customWidth="1"/>
    <col min="4352" max="4352" width="13.5703125" style="173" customWidth="1"/>
    <col min="4353" max="4353" width="61.28515625" style="173" customWidth="1"/>
    <col min="4354" max="4354" width="8.140625" style="173" customWidth="1"/>
    <col min="4355" max="4355" width="10.42578125" style="173" customWidth="1"/>
    <col min="4356" max="4358" width="13.5703125" style="173" customWidth="1"/>
    <col min="4359" max="4359" width="16.42578125" style="173" customWidth="1"/>
    <col min="4360" max="4360" width="11" style="173" customWidth="1"/>
    <col min="4361" max="4361" width="13.42578125" style="173" customWidth="1"/>
    <col min="4362" max="4362" width="11" style="173" customWidth="1"/>
    <col min="4363" max="4363" width="17.7109375" style="173" customWidth="1"/>
    <col min="4364" max="4364" width="13.85546875" style="173" customWidth="1"/>
    <col min="4365" max="4365" width="16.28515625" style="173" customWidth="1"/>
    <col min="4366" max="4366" width="14.28515625" style="173" customWidth="1"/>
    <col min="4367" max="4367" width="19.85546875" style="173" customWidth="1"/>
    <col min="4368" max="4606" width="11.42578125" style="173"/>
    <col min="4607" max="4607" width="7.7109375" style="173" customWidth="1"/>
    <col min="4608" max="4608" width="13.5703125" style="173" customWidth="1"/>
    <col min="4609" max="4609" width="61.28515625" style="173" customWidth="1"/>
    <col min="4610" max="4610" width="8.140625" style="173" customWidth="1"/>
    <col min="4611" max="4611" width="10.42578125" style="173" customWidth="1"/>
    <col min="4612" max="4614" width="13.5703125" style="173" customWidth="1"/>
    <col min="4615" max="4615" width="16.42578125" style="173" customWidth="1"/>
    <col min="4616" max="4616" width="11" style="173" customWidth="1"/>
    <col min="4617" max="4617" width="13.42578125" style="173" customWidth="1"/>
    <col min="4618" max="4618" width="11" style="173" customWidth="1"/>
    <col min="4619" max="4619" width="17.7109375" style="173" customWidth="1"/>
    <col min="4620" max="4620" width="13.85546875" style="173" customWidth="1"/>
    <col min="4621" max="4621" width="16.28515625" style="173" customWidth="1"/>
    <col min="4622" max="4622" width="14.28515625" style="173" customWidth="1"/>
    <col min="4623" max="4623" width="19.85546875" style="173" customWidth="1"/>
    <col min="4624" max="4862" width="11.42578125" style="173"/>
    <col min="4863" max="4863" width="7.7109375" style="173" customWidth="1"/>
    <col min="4864" max="4864" width="13.5703125" style="173" customWidth="1"/>
    <col min="4865" max="4865" width="61.28515625" style="173" customWidth="1"/>
    <col min="4866" max="4866" width="8.140625" style="173" customWidth="1"/>
    <col min="4867" max="4867" width="10.42578125" style="173" customWidth="1"/>
    <col min="4868" max="4870" width="13.5703125" style="173" customWidth="1"/>
    <col min="4871" max="4871" width="16.42578125" style="173" customWidth="1"/>
    <col min="4872" max="4872" width="11" style="173" customWidth="1"/>
    <col min="4873" max="4873" width="13.42578125" style="173" customWidth="1"/>
    <col min="4874" max="4874" width="11" style="173" customWidth="1"/>
    <col min="4875" max="4875" width="17.7109375" style="173" customWidth="1"/>
    <col min="4876" max="4876" width="13.85546875" style="173" customWidth="1"/>
    <col min="4877" max="4877" width="16.28515625" style="173" customWidth="1"/>
    <col min="4878" max="4878" width="14.28515625" style="173" customWidth="1"/>
    <col min="4879" max="4879" width="19.85546875" style="173" customWidth="1"/>
    <col min="4880" max="5118" width="11.42578125" style="173"/>
    <col min="5119" max="5119" width="7.7109375" style="173" customWidth="1"/>
    <col min="5120" max="5120" width="13.5703125" style="173" customWidth="1"/>
    <col min="5121" max="5121" width="61.28515625" style="173" customWidth="1"/>
    <col min="5122" max="5122" width="8.140625" style="173" customWidth="1"/>
    <col min="5123" max="5123" width="10.42578125" style="173" customWidth="1"/>
    <col min="5124" max="5126" width="13.5703125" style="173" customWidth="1"/>
    <col min="5127" max="5127" width="16.42578125" style="173" customWidth="1"/>
    <col min="5128" max="5128" width="11" style="173" customWidth="1"/>
    <col min="5129" max="5129" width="13.42578125" style="173" customWidth="1"/>
    <col min="5130" max="5130" width="11" style="173" customWidth="1"/>
    <col min="5131" max="5131" width="17.7109375" style="173" customWidth="1"/>
    <col min="5132" max="5132" width="13.85546875" style="173" customWidth="1"/>
    <col min="5133" max="5133" width="16.28515625" style="173" customWidth="1"/>
    <col min="5134" max="5134" width="14.28515625" style="173" customWidth="1"/>
    <col min="5135" max="5135" width="19.85546875" style="173" customWidth="1"/>
    <col min="5136" max="5374" width="11.42578125" style="173"/>
    <col min="5375" max="5375" width="7.7109375" style="173" customWidth="1"/>
    <col min="5376" max="5376" width="13.5703125" style="173" customWidth="1"/>
    <col min="5377" max="5377" width="61.28515625" style="173" customWidth="1"/>
    <col min="5378" max="5378" width="8.140625" style="173" customWidth="1"/>
    <col min="5379" max="5379" width="10.42578125" style="173" customWidth="1"/>
    <col min="5380" max="5382" width="13.5703125" style="173" customWidth="1"/>
    <col min="5383" max="5383" width="16.42578125" style="173" customWidth="1"/>
    <col min="5384" max="5384" width="11" style="173" customWidth="1"/>
    <col min="5385" max="5385" width="13.42578125" style="173" customWidth="1"/>
    <col min="5386" max="5386" width="11" style="173" customWidth="1"/>
    <col min="5387" max="5387" width="17.7109375" style="173" customWidth="1"/>
    <col min="5388" max="5388" width="13.85546875" style="173" customWidth="1"/>
    <col min="5389" max="5389" width="16.28515625" style="173" customWidth="1"/>
    <col min="5390" max="5390" width="14.28515625" style="173" customWidth="1"/>
    <col min="5391" max="5391" width="19.85546875" style="173" customWidth="1"/>
    <col min="5392" max="5630" width="11.42578125" style="173"/>
    <col min="5631" max="5631" width="7.7109375" style="173" customWidth="1"/>
    <col min="5632" max="5632" width="13.5703125" style="173" customWidth="1"/>
    <col min="5633" max="5633" width="61.28515625" style="173" customWidth="1"/>
    <col min="5634" max="5634" width="8.140625" style="173" customWidth="1"/>
    <col min="5635" max="5635" width="10.42578125" style="173" customWidth="1"/>
    <col min="5636" max="5638" width="13.5703125" style="173" customWidth="1"/>
    <col min="5639" max="5639" width="16.42578125" style="173" customWidth="1"/>
    <col min="5640" max="5640" width="11" style="173" customWidth="1"/>
    <col min="5641" max="5641" width="13.42578125" style="173" customWidth="1"/>
    <col min="5642" max="5642" width="11" style="173" customWidth="1"/>
    <col min="5643" max="5643" width="17.7109375" style="173" customWidth="1"/>
    <col min="5644" max="5644" width="13.85546875" style="173" customWidth="1"/>
    <col min="5645" max="5645" width="16.28515625" style="173" customWidth="1"/>
    <col min="5646" max="5646" width="14.28515625" style="173" customWidth="1"/>
    <col min="5647" max="5647" width="19.85546875" style="173" customWidth="1"/>
    <col min="5648" max="5886" width="11.42578125" style="173"/>
    <col min="5887" max="5887" width="7.7109375" style="173" customWidth="1"/>
    <col min="5888" max="5888" width="13.5703125" style="173" customWidth="1"/>
    <col min="5889" max="5889" width="61.28515625" style="173" customWidth="1"/>
    <col min="5890" max="5890" width="8.140625" style="173" customWidth="1"/>
    <col min="5891" max="5891" width="10.42578125" style="173" customWidth="1"/>
    <col min="5892" max="5894" width="13.5703125" style="173" customWidth="1"/>
    <col min="5895" max="5895" width="16.42578125" style="173" customWidth="1"/>
    <col min="5896" max="5896" width="11" style="173" customWidth="1"/>
    <col min="5897" max="5897" width="13.42578125" style="173" customWidth="1"/>
    <col min="5898" max="5898" width="11" style="173" customWidth="1"/>
    <col min="5899" max="5899" width="17.7109375" style="173" customWidth="1"/>
    <col min="5900" max="5900" width="13.85546875" style="173" customWidth="1"/>
    <col min="5901" max="5901" width="16.28515625" style="173" customWidth="1"/>
    <col min="5902" max="5902" width="14.28515625" style="173" customWidth="1"/>
    <col min="5903" max="5903" width="19.85546875" style="173" customWidth="1"/>
    <col min="5904" max="6142" width="11.42578125" style="173"/>
    <col min="6143" max="6143" width="7.7109375" style="173" customWidth="1"/>
    <col min="6144" max="6144" width="13.5703125" style="173" customWidth="1"/>
    <col min="6145" max="6145" width="61.28515625" style="173" customWidth="1"/>
    <col min="6146" max="6146" width="8.140625" style="173" customWidth="1"/>
    <col min="6147" max="6147" width="10.42578125" style="173" customWidth="1"/>
    <col min="6148" max="6150" width="13.5703125" style="173" customWidth="1"/>
    <col min="6151" max="6151" width="16.42578125" style="173" customWidth="1"/>
    <col min="6152" max="6152" width="11" style="173" customWidth="1"/>
    <col min="6153" max="6153" width="13.42578125" style="173" customWidth="1"/>
    <col min="6154" max="6154" width="11" style="173" customWidth="1"/>
    <col min="6155" max="6155" width="17.7109375" style="173" customWidth="1"/>
    <col min="6156" max="6156" width="13.85546875" style="173" customWidth="1"/>
    <col min="6157" max="6157" width="16.28515625" style="173" customWidth="1"/>
    <col min="6158" max="6158" width="14.28515625" style="173" customWidth="1"/>
    <col min="6159" max="6159" width="19.85546875" style="173" customWidth="1"/>
    <col min="6160" max="6398" width="11.42578125" style="173"/>
    <col min="6399" max="6399" width="7.7109375" style="173" customWidth="1"/>
    <col min="6400" max="6400" width="13.5703125" style="173" customWidth="1"/>
    <col min="6401" max="6401" width="61.28515625" style="173" customWidth="1"/>
    <col min="6402" max="6402" width="8.140625" style="173" customWidth="1"/>
    <col min="6403" max="6403" width="10.42578125" style="173" customWidth="1"/>
    <col min="6404" max="6406" width="13.5703125" style="173" customWidth="1"/>
    <col min="6407" max="6407" width="16.42578125" style="173" customWidth="1"/>
    <col min="6408" max="6408" width="11" style="173" customWidth="1"/>
    <col min="6409" max="6409" width="13.42578125" style="173" customWidth="1"/>
    <col min="6410" max="6410" width="11" style="173" customWidth="1"/>
    <col min="6411" max="6411" width="17.7109375" style="173" customWidth="1"/>
    <col min="6412" max="6412" width="13.85546875" style="173" customWidth="1"/>
    <col min="6413" max="6413" width="16.28515625" style="173" customWidth="1"/>
    <col min="6414" max="6414" width="14.28515625" style="173" customWidth="1"/>
    <col min="6415" max="6415" width="19.85546875" style="173" customWidth="1"/>
    <col min="6416" max="6654" width="11.42578125" style="173"/>
    <col min="6655" max="6655" width="7.7109375" style="173" customWidth="1"/>
    <col min="6656" max="6656" width="13.5703125" style="173" customWidth="1"/>
    <col min="6657" max="6657" width="61.28515625" style="173" customWidth="1"/>
    <col min="6658" max="6658" width="8.140625" style="173" customWidth="1"/>
    <col min="6659" max="6659" width="10.42578125" style="173" customWidth="1"/>
    <col min="6660" max="6662" width="13.5703125" style="173" customWidth="1"/>
    <col min="6663" max="6663" width="16.42578125" style="173" customWidth="1"/>
    <col min="6664" max="6664" width="11" style="173" customWidth="1"/>
    <col min="6665" max="6665" width="13.42578125" style="173" customWidth="1"/>
    <col min="6666" max="6666" width="11" style="173" customWidth="1"/>
    <col min="6667" max="6667" width="17.7109375" style="173" customWidth="1"/>
    <col min="6668" max="6668" width="13.85546875" style="173" customWidth="1"/>
    <col min="6669" max="6669" width="16.28515625" style="173" customWidth="1"/>
    <col min="6670" max="6670" width="14.28515625" style="173" customWidth="1"/>
    <col min="6671" max="6671" width="19.85546875" style="173" customWidth="1"/>
    <col min="6672" max="6910" width="11.42578125" style="173"/>
    <col min="6911" max="6911" width="7.7109375" style="173" customWidth="1"/>
    <col min="6912" max="6912" width="13.5703125" style="173" customWidth="1"/>
    <col min="6913" max="6913" width="61.28515625" style="173" customWidth="1"/>
    <col min="6914" max="6914" width="8.140625" style="173" customWidth="1"/>
    <col min="6915" max="6915" width="10.42578125" style="173" customWidth="1"/>
    <col min="6916" max="6918" width="13.5703125" style="173" customWidth="1"/>
    <col min="6919" max="6919" width="16.42578125" style="173" customWidth="1"/>
    <col min="6920" max="6920" width="11" style="173" customWidth="1"/>
    <col min="6921" max="6921" width="13.42578125" style="173" customWidth="1"/>
    <col min="6922" max="6922" width="11" style="173" customWidth="1"/>
    <col min="6923" max="6923" width="17.7109375" style="173" customWidth="1"/>
    <col min="6924" max="6924" width="13.85546875" style="173" customWidth="1"/>
    <col min="6925" max="6925" width="16.28515625" style="173" customWidth="1"/>
    <col min="6926" max="6926" width="14.28515625" style="173" customWidth="1"/>
    <col min="6927" max="6927" width="19.85546875" style="173" customWidth="1"/>
    <col min="6928" max="7166" width="11.42578125" style="173"/>
    <col min="7167" max="7167" width="7.7109375" style="173" customWidth="1"/>
    <col min="7168" max="7168" width="13.5703125" style="173" customWidth="1"/>
    <col min="7169" max="7169" width="61.28515625" style="173" customWidth="1"/>
    <col min="7170" max="7170" width="8.140625" style="173" customWidth="1"/>
    <col min="7171" max="7171" width="10.42578125" style="173" customWidth="1"/>
    <col min="7172" max="7174" width="13.5703125" style="173" customWidth="1"/>
    <col min="7175" max="7175" width="16.42578125" style="173" customWidth="1"/>
    <col min="7176" max="7176" width="11" style="173" customWidth="1"/>
    <col min="7177" max="7177" width="13.42578125" style="173" customWidth="1"/>
    <col min="7178" max="7178" width="11" style="173" customWidth="1"/>
    <col min="7179" max="7179" width="17.7109375" style="173" customWidth="1"/>
    <col min="7180" max="7180" width="13.85546875" style="173" customWidth="1"/>
    <col min="7181" max="7181" width="16.28515625" style="173" customWidth="1"/>
    <col min="7182" max="7182" width="14.28515625" style="173" customWidth="1"/>
    <col min="7183" max="7183" width="19.85546875" style="173" customWidth="1"/>
    <col min="7184" max="7422" width="11.42578125" style="173"/>
    <col min="7423" max="7423" width="7.7109375" style="173" customWidth="1"/>
    <col min="7424" max="7424" width="13.5703125" style="173" customWidth="1"/>
    <col min="7425" max="7425" width="61.28515625" style="173" customWidth="1"/>
    <col min="7426" max="7426" width="8.140625" style="173" customWidth="1"/>
    <col min="7427" max="7427" width="10.42578125" style="173" customWidth="1"/>
    <col min="7428" max="7430" width="13.5703125" style="173" customWidth="1"/>
    <col min="7431" max="7431" width="16.42578125" style="173" customWidth="1"/>
    <col min="7432" max="7432" width="11" style="173" customWidth="1"/>
    <col min="7433" max="7433" width="13.42578125" style="173" customWidth="1"/>
    <col min="7434" max="7434" width="11" style="173" customWidth="1"/>
    <col min="7435" max="7435" width="17.7109375" style="173" customWidth="1"/>
    <col min="7436" max="7436" width="13.85546875" style="173" customWidth="1"/>
    <col min="7437" max="7437" width="16.28515625" style="173" customWidth="1"/>
    <col min="7438" max="7438" width="14.28515625" style="173" customWidth="1"/>
    <col min="7439" max="7439" width="19.85546875" style="173" customWidth="1"/>
    <col min="7440" max="7678" width="11.42578125" style="173"/>
    <col min="7679" max="7679" width="7.7109375" style="173" customWidth="1"/>
    <col min="7680" max="7680" width="13.5703125" style="173" customWidth="1"/>
    <col min="7681" max="7681" width="61.28515625" style="173" customWidth="1"/>
    <col min="7682" max="7682" width="8.140625" style="173" customWidth="1"/>
    <col min="7683" max="7683" width="10.42578125" style="173" customWidth="1"/>
    <col min="7684" max="7686" width="13.5703125" style="173" customWidth="1"/>
    <col min="7687" max="7687" width="16.42578125" style="173" customWidth="1"/>
    <col min="7688" max="7688" width="11" style="173" customWidth="1"/>
    <col min="7689" max="7689" width="13.42578125" style="173" customWidth="1"/>
    <col min="7690" max="7690" width="11" style="173" customWidth="1"/>
    <col min="7691" max="7691" width="17.7109375" style="173" customWidth="1"/>
    <col min="7692" max="7692" width="13.85546875" style="173" customWidth="1"/>
    <col min="7693" max="7693" width="16.28515625" style="173" customWidth="1"/>
    <col min="7694" max="7694" width="14.28515625" style="173" customWidth="1"/>
    <col min="7695" max="7695" width="19.85546875" style="173" customWidth="1"/>
    <col min="7696" max="7934" width="11.42578125" style="173"/>
    <col min="7935" max="7935" width="7.7109375" style="173" customWidth="1"/>
    <col min="7936" max="7936" width="13.5703125" style="173" customWidth="1"/>
    <col min="7937" max="7937" width="61.28515625" style="173" customWidth="1"/>
    <col min="7938" max="7938" width="8.140625" style="173" customWidth="1"/>
    <col min="7939" max="7939" width="10.42578125" style="173" customWidth="1"/>
    <col min="7940" max="7942" width="13.5703125" style="173" customWidth="1"/>
    <col min="7943" max="7943" width="16.42578125" style="173" customWidth="1"/>
    <col min="7944" max="7944" width="11" style="173" customWidth="1"/>
    <col min="7945" max="7945" width="13.42578125" style="173" customWidth="1"/>
    <col min="7946" max="7946" width="11" style="173" customWidth="1"/>
    <col min="7947" max="7947" width="17.7109375" style="173" customWidth="1"/>
    <col min="7948" max="7948" width="13.85546875" style="173" customWidth="1"/>
    <col min="7949" max="7949" width="16.28515625" style="173" customWidth="1"/>
    <col min="7950" max="7950" width="14.28515625" style="173" customWidth="1"/>
    <col min="7951" max="7951" width="19.85546875" style="173" customWidth="1"/>
    <col min="7952" max="8190" width="11.42578125" style="173"/>
    <col min="8191" max="8191" width="7.7109375" style="173" customWidth="1"/>
    <col min="8192" max="8192" width="13.5703125" style="173" customWidth="1"/>
    <col min="8193" max="8193" width="61.28515625" style="173" customWidth="1"/>
    <col min="8194" max="8194" width="8.140625" style="173" customWidth="1"/>
    <col min="8195" max="8195" width="10.42578125" style="173" customWidth="1"/>
    <col min="8196" max="8198" width="13.5703125" style="173" customWidth="1"/>
    <col min="8199" max="8199" width="16.42578125" style="173" customWidth="1"/>
    <col min="8200" max="8200" width="11" style="173" customWidth="1"/>
    <col min="8201" max="8201" width="13.42578125" style="173" customWidth="1"/>
    <col min="8202" max="8202" width="11" style="173" customWidth="1"/>
    <col min="8203" max="8203" width="17.7109375" style="173" customWidth="1"/>
    <col min="8204" max="8204" width="13.85546875" style="173" customWidth="1"/>
    <col min="8205" max="8205" width="16.28515625" style="173" customWidth="1"/>
    <col min="8206" max="8206" width="14.28515625" style="173" customWidth="1"/>
    <col min="8207" max="8207" width="19.85546875" style="173" customWidth="1"/>
    <col min="8208" max="8446" width="11.42578125" style="173"/>
    <col min="8447" max="8447" width="7.7109375" style="173" customWidth="1"/>
    <col min="8448" max="8448" width="13.5703125" style="173" customWidth="1"/>
    <col min="8449" max="8449" width="61.28515625" style="173" customWidth="1"/>
    <col min="8450" max="8450" width="8.140625" style="173" customWidth="1"/>
    <col min="8451" max="8451" width="10.42578125" style="173" customWidth="1"/>
    <col min="8452" max="8454" width="13.5703125" style="173" customWidth="1"/>
    <col min="8455" max="8455" width="16.42578125" style="173" customWidth="1"/>
    <col min="8456" max="8456" width="11" style="173" customWidth="1"/>
    <col min="8457" max="8457" width="13.42578125" style="173" customWidth="1"/>
    <col min="8458" max="8458" width="11" style="173" customWidth="1"/>
    <col min="8459" max="8459" width="17.7109375" style="173" customWidth="1"/>
    <col min="8460" max="8460" width="13.85546875" style="173" customWidth="1"/>
    <col min="8461" max="8461" width="16.28515625" style="173" customWidth="1"/>
    <col min="8462" max="8462" width="14.28515625" style="173" customWidth="1"/>
    <col min="8463" max="8463" width="19.85546875" style="173" customWidth="1"/>
    <col min="8464" max="8702" width="11.42578125" style="173"/>
    <col min="8703" max="8703" width="7.7109375" style="173" customWidth="1"/>
    <col min="8704" max="8704" width="13.5703125" style="173" customWidth="1"/>
    <col min="8705" max="8705" width="61.28515625" style="173" customWidth="1"/>
    <col min="8706" max="8706" width="8.140625" style="173" customWidth="1"/>
    <col min="8707" max="8707" width="10.42578125" style="173" customWidth="1"/>
    <col min="8708" max="8710" width="13.5703125" style="173" customWidth="1"/>
    <col min="8711" max="8711" width="16.42578125" style="173" customWidth="1"/>
    <col min="8712" max="8712" width="11" style="173" customWidth="1"/>
    <col min="8713" max="8713" width="13.42578125" style="173" customWidth="1"/>
    <col min="8714" max="8714" width="11" style="173" customWidth="1"/>
    <col min="8715" max="8715" width="17.7109375" style="173" customWidth="1"/>
    <col min="8716" max="8716" width="13.85546875" style="173" customWidth="1"/>
    <col min="8717" max="8717" width="16.28515625" style="173" customWidth="1"/>
    <col min="8718" max="8718" width="14.28515625" style="173" customWidth="1"/>
    <col min="8719" max="8719" width="19.85546875" style="173" customWidth="1"/>
    <col min="8720" max="8958" width="11.42578125" style="173"/>
    <col min="8959" max="8959" width="7.7109375" style="173" customWidth="1"/>
    <col min="8960" max="8960" width="13.5703125" style="173" customWidth="1"/>
    <col min="8961" max="8961" width="61.28515625" style="173" customWidth="1"/>
    <col min="8962" max="8962" width="8.140625" style="173" customWidth="1"/>
    <col min="8963" max="8963" width="10.42578125" style="173" customWidth="1"/>
    <col min="8964" max="8966" width="13.5703125" style="173" customWidth="1"/>
    <col min="8967" max="8967" width="16.42578125" style="173" customWidth="1"/>
    <col min="8968" max="8968" width="11" style="173" customWidth="1"/>
    <col min="8969" max="8969" width="13.42578125" style="173" customWidth="1"/>
    <col min="8970" max="8970" width="11" style="173" customWidth="1"/>
    <col min="8971" max="8971" width="17.7109375" style="173" customWidth="1"/>
    <col min="8972" max="8972" width="13.85546875" style="173" customWidth="1"/>
    <col min="8973" max="8973" width="16.28515625" style="173" customWidth="1"/>
    <col min="8974" max="8974" width="14.28515625" style="173" customWidth="1"/>
    <col min="8975" max="8975" width="19.85546875" style="173" customWidth="1"/>
    <col min="8976" max="9214" width="11.42578125" style="173"/>
    <col min="9215" max="9215" width="7.7109375" style="173" customWidth="1"/>
    <col min="9216" max="9216" width="13.5703125" style="173" customWidth="1"/>
    <col min="9217" max="9217" width="61.28515625" style="173" customWidth="1"/>
    <col min="9218" max="9218" width="8.140625" style="173" customWidth="1"/>
    <col min="9219" max="9219" width="10.42578125" style="173" customWidth="1"/>
    <col min="9220" max="9222" width="13.5703125" style="173" customWidth="1"/>
    <col min="9223" max="9223" width="16.42578125" style="173" customWidth="1"/>
    <col min="9224" max="9224" width="11" style="173" customWidth="1"/>
    <col min="9225" max="9225" width="13.42578125" style="173" customWidth="1"/>
    <col min="9226" max="9226" width="11" style="173" customWidth="1"/>
    <col min="9227" max="9227" width="17.7109375" style="173" customWidth="1"/>
    <col min="9228" max="9228" width="13.85546875" style="173" customWidth="1"/>
    <col min="9229" max="9229" width="16.28515625" style="173" customWidth="1"/>
    <col min="9230" max="9230" width="14.28515625" style="173" customWidth="1"/>
    <col min="9231" max="9231" width="19.85546875" style="173" customWidth="1"/>
    <col min="9232" max="9470" width="11.42578125" style="173"/>
    <col min="9471" max="9471" width="7.7109375" style="173" customWidth="1"/>
    <col min="9472" max="9472" width="13.5703125" style="173" customWidth="1"/>
    <col min="9473" max="9473" width="61.28515625" style="173" customWidth="1"/>
    <col min="9474" max="9474" width="8.140625" style="173" customWidth="1"/>
    <col min="9475" max="9475" width="10.42578125" style="173" customWidth="1"/>
    <col min="9476" max="9478" width="13.5703125" style="173" customWidth="1"/>
    <col min="9479" max="9479" width="16.42578125" style="173" customWidth="1"/>
    <col min="9480" max="9480" width="11" style="173" customWidth="1"/>
    <col min="9481" max="9481" width="13.42578125" style="173" customWidth="1"/>
    <col min="9482" max="9482" width="11" style="173" customWidth="1"/>
    <col min="9483" max="9483" width="17.7109375" style="173" customWidth="1"/>
    <col min="9484" max="9484" width="13.85546875" style="173" customWidth="1"/>
    <col min="9485" max="9485" width="16.28515625" style="173" customWidth="1"/>
    <col min="9486" max="9486" width="14.28515625" style="173" customWidth="1"/>
    <col min="9487" max="9487" width="19.85546875" style="173" customWidth="1"/>
    <col min="9488" max="9726" width="11.42578125" style="173"/>
    <col min="9727" max="9727" width="7.7109375" style="173" customWidth="1"/>
    <col min="9728" max="9728" width="13.5703125" style="173" customWidth="1"/>
    <col min="9729" max="9729" width="61.28515625" style="173" customWidth="1"/>
    <col min="9730" max="9730" width="8.140625" style="173" customWidth="1"/>
    <col min="9731" max="9731" width="10.42578125" style="173" customWidth="1"/>
    <col min="9732" max="9734" width="13.5703125" style="173" customWidth="1"/>
    <col min="9735" max="9735" width="16.42578125" style="173" customWidth="1"/>
    <col min="9736" max="9736" width="11" style="173" customWidth="1"/>
    <col min="9737" max="9737" width="13.42578125" style="173" customWidth="1"/>
    <col min="9738" max="9738" width="11" style="173" customWidth="1"/>
    <col min="9739" max="9739" width="17.7109375" style="173" customWidth="1"/>
    <col min="9740" max="9740" width="13.85546875" style="173" customWidth="1"/>
    <col min="9741" max="9741" width="16.28515625" style="173" customWidth="1"/>
    <col min="9742" max="9742" width="14.28515625" style="173" customWidth="1"/>
    <col min="9743" max="9743" width="19.85546875" style="173" customWidth="1"/>
    <col min="9744" max="9982" width="11.42578125" style="173"/>
    <col min="9983" max="9983" width="7.7109375" style="173" customWidth="1"/>
    <col min="9984" max="9984" width="13.5703125" style="173" customWidth="1"/>
    <col min="9985" max="9985" width="61.28515625" style="173" customWidth="1"/>
    <col min="9986" max="9986" width="8.140625" style="173" customWidth="1"/>
    <col min="9987" max="9987" width="10.42578125" style="173" customWidth="1"/>
    <col min="9988" max="9990" width="13.5703125" style="173" customWidth="1"/>
    <col min="9991" max="9991" width="16.42578125" style="173" customWidth="1"/>
    <col min="9992" max="9992" width="11" style="173" customWidth="1"/>
    <col min="9993" max="9993" width="13.42578125" style="173" customWidth="1"/>
    <col min="9994" max="9994" width="11" style="173" customWidth="1"/>
    <col min="9995" max="9995" width="17.7109375" style="173" customWidth="1"/>
    <col min="9996" max="9996" width="13.85546875" style="173" customWidth="1"/>
    <col min="9997" max="9997" width="16.28515625" style="173" customWidth="1"/>
    <col min="9998" max="9998" width="14.28515625" style="173" customWidth="1"/>
    <col min="9999" max="9999" width="19.85546875" style="173" customWidth="1"/>
    <col min="10000" max="10238" width="11.42578125" style="173"/>
    <col min="10239" max="10239" width="7.7109375" style="173" customWidth="1"/>
    <col min="10240" max="10240" width="13.5703125" style="173" customWidth="1"/>
    <col min="10241" max="10241" width="61.28515625" style="173" customWidth="1"/>
    <col min="10242" max="10242" width="8.140625" style="173" customWidth="1"/>
    <col min="10243" max="10243" width="10.42578125" style="173" customWidth="1"/>
    <col min="10244" max="10246" width="13.5703125" style="173" customWidth="1"/>
    <col min="10247" max="10247" width="16.42578125" style="173" customWidth="1"/>
    <col min="10248" max="10248" width="11" style="173" customWidth="1"/>
    <col min="10249" max="10249" width="13.42578125" style="173" customWidth="1"/>
    <col min="10250" max="10250" width="11" style="173" customWidth="1"/>
    <col min="10251" max="10251" width="17.7109375" style="173" customWidth="1"/>
    <col min="10252" max="10252" width="13.85546875" style="173" customWidth="1"/>
    <col min="10253" max="10253" width="16.28515625" style="173" customWidth="1"/>
    <col min="10254" max="10254" width="14.28515625" style="173" customWidth="1"/>
    <col min="10255" max="10255" width="19.85546875" style="173" customWidth="1"/>
    <col min="10256" max="10494" width="11.42578125" style="173"/>
    <col min="10495" max="10495" width="7.7109375" style="173" customWidth="1"/>
    <col min="10496" max="10496" width="13.5703125" style="173" customWidth="1"/>
    <col min="10497" max="10497" width="61.28515625" style="173" customWidth="1"/>
    <col min="10498" max="10498" width="8.140625" style="173" customWidth="1"/>
    <col min="10499" max="10499" width="10.42578125" style="173" customWidth="1"/>
    <col min="10500" max="10502" width="13.5703125" style="173" customWidth="1"/>
    <col min="10503" max="10503" width="16.42578125" style="173" customWidth="1"/>
    <col min="10504" max="10504" width="11" style="173" customWidth="1"/>
    <col min="10505" max="10505" width="13.42578125" style="173" customWidth="1"/>
    <col min="10506" max="10506" width="11" style="173" customWidth="1"/>
    <col min="10507" max="10507" width="17.7109375" style="173" customWidth="1"/>
    <col min="10508" max="10508" width="13.85546875" style="173" customWidth="1"/>
    <col min="10509" max="10509" width="16.28515625" style="173" customWidth="1"/>
    <col min="10510" max="10510" width="14.28515625" style="173" customWidth="1"/>
    <col min="10511" max="10511" width="19.85546875" style="173" customWidth="1"/>
    <col min="10512" max="10750" width="11.42578125" style="173"/>
    <col min="10751" max="10751" width="7.7109375" style="173" customWidth="1"/>
    <col min="10752" max="10752" width="13.5703125" style="173" customWidth="1"/>
    <col min="10753" max="10753" width="61.28515625" style="173" customWidth="1"/>
    <col min="10754" max="10754" width="8.140625" style="173" customWidth="1"/>
    <col min="10755" max="10755" width="10.42578125" style="173" customWidth="1"/>
    <col min="10756" max="10758" width="13.5703125" style="173" customWidth="1"/>
    <col min="10759" max="10759" width="16.42578125" style="173" customWidth="1"/>
    <col min="10760" max="10760" width="11" style="173" customWidth="1"/>
    <col min="10761" max="10761" width="13.42578125" style="173" customWidth="1"/>
    <col min="10762" max="10762" width="11" style="173" customWidth="1"/>
    <col min="10763" max="10763" width="17.7109375" style="173" customWidth="1"/>
    <col min="10764" max="10764" width="13.85546875" style="173" customWidth="1"/>
    <col min="10765" max="10765" width="16.28515625" style="173" customWidth="1"/>
    <col min="10766" max="10766" width="14.28515625" style="173" customWidth="1"/>
    <col min="10767" max="10767" width="19.85546875" style="173" customWidth="1"/>
    <col min="10768" max="11006" width="11.42578125" style="173"/>
    <col min="11007" max="11007" width="7.7109375" style="173" customWidth="1"/>
    <col min="11008" max="11008" width="13.5703125" style="173" customWidth="1"/>
    <col min="11009" max="11009" width="61.28515625" style="173" customWidth="1"/>
    <col min="11010" max="11010" width="8.140625" style="173" customWidth="1"/>
    <col min="11011" max="11011" width="10.42578125" style="173" customWidth="1"/>
    <col min="11012" max="11014" width="13.5703125" style="173" customWidth="1"/>
    <col min="11015" max="11015" width="16.42578125" style="173" customWidth="1"/>
    <col min="11016" max="11016" width="11" style="173" customWidth="1"/>
    <col min="11017" max="11017" width="13.42578125" style="173" customWidth="1"/>
    <col min="11018" max="11018" width="11" style="173" customWidth="1"/>
    <col min="11019" max="11019" width="17.7109375" style="173" customWidth="1"/>
    <col min="11020" max="11020" width="13.85546875" style="173" customWidth="1"/>
    <col min="11021" max="11021" width="16.28515625" style="173" customWidth="1"/>
    <col min="11022" max="11022" width="14.28515625" style="173" customWidth="1"/>
    <col min="11023" max="11023" width="19.85546875" style="173" customWidth="1"/>
    <col min="11024" max="11262" width="11.42578125" style="173"/>
    <col min="11263" max="11263" width="7.7109375" style="173" customWidth="1"/>
    <col min="11264" max="11264" width="13.5703125" style="173" customWidth="1"/>
    <col min="11265" max="11265" width="61.28515625" style="173" customWidth="1"/>
    <col min="11266" max="11266" width="8.140625" style="173" customWidth="1"/>
    <col min="11267" max="11267" width="10.42578125" style="173" customWidth="1"/>
    <col min="11268" max="11270" width="13.5703125" style="173" customWidth="1"/>
    <col min="11271" max="11271" width="16.42578125" style="173" customWidth="1"/>
    <col min="11272" max="11272" width="11" style="173" customWidth="1"/>
    <col min="11273" max="11273" width="13.42578125" style="173" customWidth="1"/>
    <col min="11274" max="11274" width="11" style="173" customWidth="1"/>
    <col min="11275" max="11275" width="17.7109375" style="173" customWidth="1"/>
    <col min="11276" max="11276" width="13.85546875" style="173" customWidth="1"/>
    <col min="11277" max="11277" width="16.28515625" style="173" customWidth="1"/>
    <col min="11278" max="11278" width="14.28515625" style="173" customWidth="1"/>
    <col min="11279" max="11279" width="19.85546875" style="173" customWidth="1"/>
    <col min="11280" max="11518" width="11.42578125" style="173"/>
    <col min="11519" max="11519" width="7.7109375" style="173" customWidth="1"/>
    <col min="11520" max="11520" width="13.5703125" style="173" customWidth="1"/>
    <col min="11521" max="11521" width="61.28515625" style="173" customWidth="1"/>
    <col min="11522" max="11522" width="8.140625" style="173" customWidth="1"/>
    <col min="11523" max="11523" width="10.42578125" style="173" customWidth="1"/>
    <col min="11524" max="11526" width="13.5703125" style="173" customWidth="1"/>
    <col min="11527" max="11527" width="16.42578125" style="173" customWidth="1"/>
    <col min="11528" max="11528" width="11" style="173" customWidth="1"/>
    <col min="11529" max="11529" width="13.42578125" style="173" customWidth="1"/>
    <col min="11530" max="11530" width="11" style="173" customWidth="1"/>
    <col min="11531" max="11531" width="17.7109375" style="173" customWidth="1"/>
    <col min="11532" max="11532" width="13.85546875" style="173" customWidth="1"/>
    <col min="11533" max="11533" width="16.28515625" style="173" customWidth="1"/>
    <col min="11534" max="11534" width="14.28515625" style="173" customWidth="1"/>
    <col min="11535" max="11535" width="19.85546875" style="173" customWidth="1"/>
    <col min="11536" max="11774" width="11.42578125" style="173"/>
    <col min="11775" max="11775" width="7.7109375" style="173" customWidth="1"/>
    <col min="11776" max="11776" width="13.5703125" style="173" customWidth="1"/>
    <col min="11777" max="11777" width="61.28515625" style="173" customWidth="1"/>
    <col min="11778" max="11778" width="8.140625" style="173" customWidth="1"/>
    <col min="11779" max="11779" width="10.42578125" style="173" customWidth="1"/>
    <col min="11780" max="11782" width="13.5703125" style="173" customWidth="1"/>
    <col min="11783" max="11783" width="16.42578125" style="173" customWidth="1"/>
    <col min="11784" max="11784" width="11" style="173" customWidth="1"/>
    <col min="11785" max="11785" width="13.42578125" style="173" customWidth="1"/>
    <col min="11786" max="11786" width="11" style="173" customWidth="1"/>
    <col min="11787" max="11787" width="17.7109375" style="173" customWidth="1"/>
    <col min="11788" max="11788" width="13.85546875" style="173" customWidth="1"/>
    <col min="11789" max="11789" width="16.28515625" style="173" customWidth="1"/>
    <col min="11790" max="11790" width="14.28515625" style="173" customWidth="1"/>
    <col min="11791" max="11791" width="19.85546875" style="173" customWidth="1"/>
    <col min="11792" max="12030" width="11.42578125" style="173"/>
    <col min="12031" max="12031" width="7.7109375" style="173" customWidth="1"/>
    <col min="12032" max="12032" width="13.5703125" style="173" customWidth="1"/>
    <col min="12033" max="12033" width="61.28515625" style="173" customWidth="1"/>
    <col min="12034" max="12034" width="8.140625" style="173" customWidth="1"/>
    <col min="12035" max="12035" width="10.42578125" style="173" customWidth="1"/>
    <col min="12036" max="12038" width="13.5703125" style="173" customWidth="1"/>
    <col min="12039" max="12039" width="16.42578125" style="173" customWidth="1"/>
    <col min="12040" max="12040" width="11" style="173" customWidth="1"/>
    <col min="12041" max="12041" width="13.42578125" style="173" customWidth="1"/>
    <col min="12042" max="12042" width="11" style="173" customWidth="1"/>
    <col min="12043" max="12043" width="17.7109375" style="173" customWidth="1"/>
    <col min="12044" max="12044" width="13.85546875" style="173" customWidth="1"/>
    <col min="12045" max="12045" width="16.28515625" style="173" customWidth="1"/>
    <col min="12046" max="12046" width="14.28515625" style="173" customWidth="1"/>
    <col min="12047" max="12047" width="19.85546875" style="173" customWidth="1"/>
    <col min="12048" max="12286" width="11.42578125" style="173"/>
    <col min="12287" max="12287" width="7.7109375" style="173" customWidth="1"/>
    <col min="12288" max="12288" width="13.5703125" style="173" customWidth="1"/>
    <col min="12289" max="12289" width="61.28515625" style="173" customWidth="1"/>
    <col min="12290" max="12290" width="8.140625" style="173" customWidth="1"/>
    <col min="12291" max="12291" width="10.42578125" style="173" customWidth="1"/>
    <col min="12292" max="12294" width="13.5703125" style="173" customWidth="1"/>
    <col min="12295" max="12295" width="16.42578125" style="173" customWidth="1"/>
    <col min="12296" max="12296" width="11" style="173" customWidth="1"/>
    <col min="12297" max="12297" width="13.42578125" style="173" customWidth="1"/>
    <col min="12298" max="12298" width="11" style="173" customWidth="1"/>
    <col min="12299" max="12299" width="17.7109375" style="173" customWidth="1"/>
    <col min="12300" max="12300" width="13.85546875" style="173" customWidth="1"/>
    <col min="12301" max="12301" width="16.28515625" style="173" customWidth="1"/>
    <col min="12302" max="12302" width="14.28515625" style="173" customWidth="1"/>
    <col min="12303" max="12303" width="19.85546875" style="173" customWidth="1"/>
    <col min="12304" max="12542" width="11.42578125" style="173"/>
    <col min="12543" max="12543" width="7.7109375" style="173" customWidth="1"/>
    <col min="12544" max="12544" width="13.5703125" style="173" customWidth="1"/>
    <col min="12545" max="12545" width="61.28515625" style="173" customWidth="1"/>
    <col min="12546" max="12546" width="8.140625" style="173" customWidth="1"/>
    <col min="12547" max="12547" width="10.42578125" style="173" customWidth="1"/>
    <col min="12548" max="12550" width="13.5703125" style="173" customWidth="1"/>
    <col min="12551" max="12551" width="16.42578125" style="173" customWidth="1"/>
    <col min="12552" max="12552" width="11" style="173" customWidth="1"/>
    <col min="12553" max="12553" width="13.42578125" style="173" customWidth="1"/>
    <col min="12554" max="12554" width="11" style="173" customWidth="1"/>
    <col min="12555" max="12555" width="17.7109375" style="173" customWidth="1"/>
    <col min="12556" max="12556" width="13.85546875" style="173" customWidth="1"/>
    <col min="12557" max="12557" width="16.28515625" style="173" customWidth="1"/>
    <col min="12558" max="12558" width="14.28515625" style="173" customWidth="1"/>
    <col min="12559" max="12559" width="19.85546875" style="173" customWidth="1"/>
    <col min="12560" max="12798" width="11.42578125" style="173"/>
    <col min="12799" max="12799" width="7.7109375" style="173" customWidth="1"/>
    <col min="12800" max="12800" width="13.5703125" style="173" customWidth="1"/>
    <col min="12801" max="12801" width="61.28515625" style="173" customWidth="1"/>
    <col min="12802" max="12802" width="8.140625" style="173" customWidth="1"/>
    <col min="12803" max="12803" width="10.42578125" style="173" customWidth="1"/>
    <col min="12804" max="12806" width="13.5703125" style="173" customWidth="1"/>
    <col min="12807" max="12807" width="16.42578125" style="173" customWidth="1"/>
    <col min="12808" max="12808" width="11" style="173" customWidth="1"/>
    <col min="12809" max="12809" width="13.42578125" style="173" customWidth="1"/>
    <col min="12810" max="12810" width="11" style="173" customWidth="1"/>
    <col min="12811" max="12811" width="17.7109375" style="173" customWidth="1"/>
    <col min="12812" max="12812" width="13.85546875" style="173" customWidth="1"/>
    <col min="12813" max="12813" width="16.28515625" style="173" customWidth="1"/>
    <col min="12814" max="12814" width="14.28515625" style="173" customWidth="1"/>
    <col min="12815" max="12815" width="19.85546875" style="173" customWidth="1"/>
    <col min="12816" max="13054" width="11.42578125" style="173"/>
    <col min="13055" max="13055" width="7.7109375" style="173" customWidth="1"/>
    <col min="13056" max="13056" width="13.5703125" style="173" customWidth="1"/>
    <col min="13057" max="13057" width="61.28515625" style="173" customWidth="1"/>
    <col min="13058" max="13058" width="8.140625" style="173" customWidth="1"/>
    <col min="13059" max="13059" width="10.42578125" style="173" customWidth="1"/>
    <col min="13060" max="13062" width="13.5703125" style="173" customWidth="1"/>
    <col min="13063" max="13063" width="16.42578125" style="173" customWidth="1"/>
    <col min="13064" max="13064" width="11" style="173" customWidth="1"/>
    <col min="13065" max="13065" width="13.42578125" style="173" customWidth="1"/>
    <col min="13066" max="13066" width="11" style="173" customWidth="1"/>
    <col min="13067" max="13067" width="17.7109375" style="173" customWidth="1"/>
    <col min="13068" max="13068" width="13.85546875" style="173" customWidth="1"/>
    <col min="13069" max="13069" width="16.28515625" style="173" customWidth="1"/>
    <col min="13070" max="13070" width="14.28515625" style="173" customWidth="1"/>
    <col min="13071" max="13071" width="19.85546875" style="173" customWidth="1"/>
    <col min="13072" max="13310" width="11.42578125" style="173"/>
    <col min="13311" max="13311" width="7.7109375" style="173" customWidth="1"/>
    <col min="13312" max="13312" width="13.5703125" style="173" customWidth="1"/>
    <col min="13313" max="13313" width="61.28515625" style="173" customWidth="1"/>
    <col min="13314" max="13314" width="8.140625" style="173" customWidth="1"/>
    <col min="13315" max="13315" width="10.42578125" style="173" customWidth="1"/>
    <col min="13316" max="13318" width="13.5703125" style="173" customWidth="1"/>
    <col min="13319" max="13319" width="16.42578125" style="173" customWidth="1"/>
    <col min="13320" max="13320" width="11" style="173" customWidth="1"/>
    <col min="13321" max="13321" width="13.42578125" style="173" customWidth="1"/>
    <col min="13322" max="13322" width="11" style="173" customWidth="1"/>
    <col min="13323" max="13323" width="17.7109375" style="173" customWidth="1"/>
    <col min="13324" max="13324" width="13.85546875" style="173" customWidth="1"/>
    <col min="13325" max="13325" width="16.28515625" style="173" customWidth="1"/>
    <col min="13326" max="13326" width="14.28515625" style="173" customWidth="1"/>
    <col min="13327" max="13327" width="19.85546875" style="173" customWidth="1"/>
    <col min="13328" max="13566" width="11.42578125" style="173"/>
    <col min="13567" max="13567" width="7.7109375" style="173" customWidth="1"/>
    <col min="13568" max="13568" width="13.5703125" style="173" customWidth="1"/>
    <col min="13569" max="13569" width="61.28515625" style="173" customWidth="1"/>
    <col min="13570" max="13570" width="8.140625" style="173" customWidth="1"/>
    <col min="13571" max="13571" width="10.42578125" style="173" customWidth="1"/>
    <col min="13572" max="13574" width="13.5703125" style="173" customWidth="1"/>
    <col min="13575" max="13575" width="16.42578125" style="173" customWidth="1"/>
    <col min="13576" max="13576" width="11" style="173" customWidth="1"/>
    <col min="13577" max="13577" width="13.42578125" style="173" customWidth="1"/>
    <col min="13578" max="13578" width="11" style="173" customWidth="1"/>
    <col min="13579" max="13579" width="17.7109375" style="173" customWidth="1"/>
    <col min="13580" max="13580" width="13.85546875" style="173" customWidth="1"/>
    <col min="13581" max="13581" width="16.28515625" style="173" customWidth="1"/>
    <col min="13582" max="13582" width="14.28515625" style="173" customWidth="1"/>
    <col min="13583" max="13583" width="19.85546875" style="173" customWidth="1"/>
    <col min="13584" max="13822" width="11.42578125" style="173"/>
    <col min="13823" max="13823" width="7.7109375" style="173" customWidth="1"/>
    <col min="13824" max="13824" width="13.5703125" style="173" customWidth="1"/>
    <col min="13825" max="13825" width="61.28515625" style="173" customWidth="1"/>
    <col min="13826" max="13826" width="8.140625" style="173" customWidth="1"/>
    <col min="13827" max="13827" width="10.42578125" style="173" customWidth="1"/>
    <col min="13828" max="13830" width="13.5703125" style="173" customWidth="1"/>
    <col min="13831" max="13831" width="16.42578125" style="173" customWidth="1"/>
    <col min="13832" max="13832" width="11" style="173" customWidth="1"/>
    <col min="13833" max="13833" width="13.42578125" style="173" customWidth="1"/>
    <col min="13834" max="13834" width="11" style="173" customWidth="1"/>
    <col min="13835" max="13835" width="17.7109375" style="173" customWidth="1"/>
    <col min="13836" max="13836" width="13.85546875" style="173" customWidth="1"/>
    <col min="13837" max="13837" width="16.28515625" style="173" customWidth="1"/>
    <col min="13838" max="13838" width="14.28515625" style="173" customWidth="1"/>
    <col min="13839" max="13839" width="19.85546875" style="173" customWidth="1"/>
    <col min="13840" max="14078" width="11.42578125" style="173"/>
    <col min="14079" max="14079" width="7.7109375" style="173" customWidth="1"/>
    <col min="14080" max="14080" width="13.5703125" style="173" customWidth="1"/>
    <col min="14081" max="14081" width="61.28515625" style="173" customWidth="1"/>
    <col min="14082" max="14082" width="8.140625" style="173" customWidth="1"/>
    <col min="14083" max="14083" width="10.42578125" style="173" customWidth="1"/>
    <col min="14084" max="14086" width="13.5703125" style="173" customWidth="1"/>
    <col min="14087" max="14087" width="16.42578125" style="173" customWidth="1"/>
    <col min="14088" max="14088" width="11" style="173" customWidth="1"/>
    <col min="14089" max="14089" width="13.42578125" style="173" customWidth="1"/>
    <col min="14090" max="14090" width="11" style="173" customWidth="1"/>
    <col min="14091" max="14091" width="17.7109375" style="173" customWidth="1"/>
    <col min="14092" max="14092" width="13.85546875" style="173" customWidth="1"/>
    <col min="14093" max="14093" width="16.28515625" style="173" customWidth="1"/>
    <col min="14094" max="14094" width="14.28515625" style="173" customWidth="1"/>
    <col min="14095" max="14095" width="19.85546875" style="173" customWidth="1"/>
    <col min="14096" max="14334" width="11.42578125" style="173"/>
    <col min="14335" max="14335" width="7.7109375" style="173" customWidth="1"/>
    <col min="14336" max="14336" width="13.5703125" style="173" customWidth="1"/>
    <col min="14337" max="14337" width="61.28515625" style="173" customWidth="1"/>
    <col min="14338" max="14338" width="8.140625" style="173" customWidth="1"/>
    <col min="14339" max="14339" width="10.42578125" style="173" customWidth="1"/>
    <col min="14340" max="14342" width="13.5703125" style="173" customWidth="1"/>
    <col min="14343" max="14343" width="16.42578125" style="173" customWidth="1"/>
    <col min="14344" max="14344" width="11" style="173" customWidth="1"/>
    <col min="14345" max="14345" width="13.42578125" style="173" customWidth="1"/>
    <col min="14346" max="14346" width="11" style="173" customWidth="1"/>
    <col min="14347" max="14347" width="17.7109375" style="173" customWidth="1"/>
    <col min="14348" max="14348" width="13.85546875" style="173" customWidth="1"/>
    <col min="14349" max="14349" width="16.28515625" style="173" customWidth="1"/>
    <col min="14350" max="14350" width="14.28515625" style="173" customWidth="1"/>
    <col min="14351" max="14351" width="19.85546875" style="173" customWidth="1"/>
    <col min="14352" max="14590" width="11.42578125" style="173"/>
    <col min="14591" max="14591" width="7.7109375" style="173" customWidth="1"/>
    <col min="14592" max="14592" width="13.5703125" style="173" customWidth="1"/>
    <col min="14593" max="14593" width="61.28515625" style="173" customWidth="1"/>
    <col min="14594" max="14594" width="8.140625" style="173" customWidth="1"/>
    <col min="14595" max="14595" width="10.42578125" style="173" customWidth="1"/>
    <col min="14596" max="14598" width="13.5703125" style="173" customWidth="1"/>
    <col min="14599" max="14599" width="16.42578125" style="173" customWidth="1"/>
    <col min="14600" max="14600" width="11" style="173" customWidth="1"/>
    <col min="14601" max="14601" width="13.42578125" style="173" customWidth="1"/>
    <col min="14602" max="14602" width="11" style="173" customWidth="1"/>
    <col min="14603" max="14603" width="17.7109375" style="173" customWidth="1"/>
    <col min="14604" max="14604" width="13.85546875" style="173" customWidth="1"/>
    <col min="14605" max="14605" width="16.28515625" style="173" customWidth="1"/>
    <col min="14606" max="14606" width="14.28515625" style="173" customWidth="1"/>
    <col min="14607" max="14607" width="19.85546875" style="173" customWidth="1"/>
    <col min="14608" max="14846" width="11.42578125" style="173"/>
    <col min="14847" max="14847" width="7.7109375" style="173" customWidth="1"/>
    <col min="14848" max="14848" width="13.5703125" style="173" customWidth="1"/>
    <col min="14849" max="14849" width="61.28515625" style="173" customWidth="1"/>
    <col min="14850" max="14850" width="8.140625" style="173" customWidth="1"/>
    <col min="14851" max="14851" width="10.42578125" style="173" customWidth="1"/>
    <col min="14852" max="14854" width="13.5703125" style="173" customWidth="1"/>
    <col min="14855" max="14855" width="16.42578125" style="173" customWidth="1"/>
    <col min="14856" max="14856" width="11" style="173" customWidth="1"/>
    <col min="14857" max="14857" width="13.42578125" style="173" customWidth="1"/>
    <col min="14858" max="14858" width="11" style="173" customWidth="1"/>
    <col min="14859" max="14859" width="17.7109375" style="173" customWidth="1"/>
    <col min="14860" max="14860" width="13.85546875" style="173" customWidth="1"/>
    <col min="14861" max="14861" width="16.28515625" style="173" customWidth="1"/>
    <col min="14862" max="14862" width="14.28515625" style="173" customWidth="1"/>
    <col min="14863" max="14863" width="19.85546875" style="173" customWidth="1"/>
    <col min="14864" max="15102" width="11.42578125" style="173"/>
    <col min="15103" max="15103" width="7.7109375" style="173" customWidth="1"/>
    <col min="15104" max="15104" width="13.5703125" style="173" customWidth="1"/>
    <col min="15105" max="15105" width="61.28515625" style="173" customWidth="1"/>
    <col min="15106" max="15106" width="8.140625" style="173" customWidth="1"/>
    <col min="15107" max="15107" width="10.42578125" style="173" customWidth="1"/>
    <col min="15108" max="15110" width="13.5703125" style="173" customWidth="1"/>
    <col min="15111" max="15111" width="16.42578125" style="173" customWidth="1"/>
    <col min="15112" max="15112" width="11" style="173" customWidth="1"/>
    <col min="15113" max="15113" width="13.42578125" style="173" customWidth="1"/>
    <col min="15114" max="15114" width="11" style="173" customWidth="1"/>
    <col min="15115" max="15115" width="17.7109375" style="173" customWidth="1"/>
    <col min="15116" max="15116" width="13.85546875" style="173" customWidth="1"/>
    <col min="15117" max="15117" width="16.28515625" style="173" customWidth="1"/>
    <col min="15118" max="15118" width="14.28515625" style="173" customWidth="1"/>
    <col min="15119" max="15119" width="19.85546875" style="173" customWidth="1"/>
    <col min="15120" max="15358" width="11.42578125" style="173"/>
    <col min="15359" max="15359" width="7.7109375" style="173" customWidth="1"/>
    <col min="15360" max="15360" width="13.5703125" style="173" customWidth="1"/>
    <col min="15361" max="15361" width="61.28515625" style="173" customWidth="1"/>
    <col min="15362" max="15362" width="8.140625" style="173" customWidth="1"/>
    <col min="15363" max="15363" width="10.42578125" style="173" customWidth="1"/>
    <col min="15364" max="15366" width="13.5703125" style="173" customWidth="1"/>
    <col min="15367" max="15367" width="16.42578125" style="173" customWidth="1"/>
    <col min="15368" max="15368" width="11" style="173" customWidth="1"/>
    <col min="15369" max="15369" width="13.42578125" style="173" customWidth="1"/>
    <col min="15370" max="15370" width="11" style="173" customWidth="1"/>
    <col min="15371" max="15371" width="17.7109375" style="173" customWidth="1"/>
    <col min="15372" max="15372" width="13.85546875" style="173" customWidth="1"/>
    <col min="15373" max="15373" width="16.28515625" style="173" customWidth="1"/>
    <col min="15374" max="15374" width="14.28515625" style="173" customWidth="1"/>
    <col min="15375" max="15375" width="19.85546875" style="173" customWidth="1"/>
    <col min="15376" max="15614" width="11.42578125" style="173"/>
    <col min="15615" max="15615" width="7.7109375" style="173" customWidth="1"/>
    <col min="15616" max="15616" width="13.5703125" style="173" customWidth="1"/>
    <col min="15617" max="15617" width="61.28515625" style="173" customWidth="1"/>
    <col min="15618" max="15618" width="8.140625" style="173" customWidth="1"/>
    <col min="15619" max="15619" width="10.42578125" style="173" customWidth="1"/>
    <col min="15620" max="15622" width="13.5703125" style="173" customWidth="1"/>
    <col min="15623" max="15623" width="16.42578125" style="173" customWidth="1"/>
    <col min="15624" max="15624" width="11" style="173" customWidth="1"/>
    <col min="15625" max="15625" width="13.42578125" style="173" customWidth="1"/>
    <col min="15626" max="15626" width="11" style="173" customWidth="1"/>
    <col min="15627" max="15627" width="17.7109375" style="173" customWidth="1"/>
    <col min="15628" max="15628" width="13.85546875" style="173" customWidth="1"/>
    <col min="15629" max="15629" width="16.28515625" style="173" customWidth="1"/>
    <col min="15630" max="15630" width="14.28515625" style="173" customWidth="1"/>
    <col min="15631" max="15631" width="19.85546875" style="173" customWidth="1"/>
    <col min="15632" max="15870" width="11.42578125" style="173"/>
    <col min="15871" max="15871" width="7.7109375" style="173" customWidth="1"/>
    <col min="15872" max="15872" width="13.5703125" style="173" customWidth="1"/>
    <col min="15873" max="15873" width="61.28515625" style="173" customWidth="1"/>
    <col min="15874" max="15874" width="8.140625" style="173" customWidth="1"/>
    <col min="15875" max="15875" width="10.42578125" style="173" customWidth="1"/>
    <col min="15876" max="15878" width="13.5703125" style="173" customWidth="1"/>
    <col min="15879" max="15879" width="16.42578125" style="173" customWidth="1"/>
    <col min="15880" max="15880" width="11" style="173" customWidth="1"/>
    <col min="15881" max="15881" width="13.42578125" style="173" customWidth="1"/>
    <col min="15882" max="15882" width="11" style="173" customWidth="1"/>
    <col min="15883" max="15883" width="17.7109375" style="173" customWidth="1"/>
    <col min="15884" max="15884" width="13.85546875" style="173" customWidth="1"/>
    <col min="15885" max="15885" width="16.28515625" style="173" customWidth="1"/>
    <col min="15886" max="15886" width="14.28515625" style="173" customWidth="1"/>
    <col min="15887" max="15887" width="19.85546875" style="173" customWidth="1"/>
    <col min="15888" max="16126" width="11.42578125" style="173"/>
    <col min="16127" max="16127" width="7.7109375" style="173" customWidth="1"/>
    <col min="16128" max="16128" width="13.5703125" style="173" customWidth="1"/>
    <col min="16129" max="16129" width="61.28515625" style="173" customWidth="1"/>
    <col min="16130" max="16130" width="8.140625" style="173" customWidth="1"/>
    <col min="16131" max="16131" width="10.42578125" style="173" customWidth="1"/>
    <col min="16132" max="16134" width="13.5703125" style="173" customWidth="1"/>
    <col min="16135" max="16135" width="16.42578125" style="173" customWidth="1"/>
    <col min="16136" max="16136" width="11" style="173" customWidth="1"/>
    <col min="16137" max="16137" width="13.42578125" style="173" customWidth="1"/>
    <col min="16138" max="16138" width="11" style="173" customWidth="1"/>
    <col min="16139" max="16139" width="17.7109375" style="173" customWidth="1"/>
    <col min="16140" max="16140" width="13.85546875" style="173" customWidth="1"/>
    <col min="16141" max="16141" width="16.28515625" style="173" customWidth="1"/>
    <col min="16142" max="16142" width="14.28515625" style="173" customWidth="1"/>
    <col min="16143" max="16143" width="19.85546875" style="173" customWidth="1"/>
    <col min="16144" max="16384" width="11.42578125" style="173"/>
  </cols>
  <sheetData>
    <row r="1" spans="1:14" ht="60" customHeight="1">
      <c r="A1" s="170"/>
      <c r="B1" s="171"/>
      <c r="C1" s="172"/>
      <c r="D1" s="676" t="s">
        <v>200</v>
      </c>
      <c r="E1" s="677"/>
      <c r="F1" s="677"/>
      <c r="G1" s="677"/>
      <c r="H1" s="677"/>
      <c r="I1" s="677"/>
      <c r="J1" s="678"/>
    </row>
    <row r="2" spans="1:14" ht="17.25">
      <c r="A2" s="679" t="s">
        <v>201</v>
      </c>
      <c r="B2" s="680"/>
      <c r="C2" s="681"/>
      <c r="D2" s="174" t="s">
        <v>202</v>
      </c>
      <c r="E2" s="175"/>
      <c r="F2" s="176"/>
      <c r="G2" s="177"/>
      <c r="H2" s="178"/>
      <c r="I2" s="179"/>
      <c r="J2" s="180"/>
    </row>
    <row r="3" spans="1:14" ht="16.5" customHeight="1">
      <c r="A3" s="682" t="s">
        <v>39</v>
      </c>
      <c r="B3" s="683"/>
      <c r="C3" s="684"/>
      <c r="D3" s="181" t="s">
        <v>203</v>
      </c>
      <c r="E3" s="182">
        <f>[6]Planilha!H12</f>
        <v>0.26140000000000002</v>
      </c>
      <c r="G3" s="184"/>
      <c r="H3" s="182"/>
      <c r="I3" s="185"/>
      <c r="J3" s="186"/>
    </row>
    <row r="4" spans="1:14" ht="12.75" customHeight="1">
      <c r="A4" s="682" t="str">
        <f>'Memória de Cálculo'!A9:AY9</f>
        <v>SECRETARIA MUNICIPAL DE INFRAESTRUTURA</v>
      </c>
      <c r="B4" s="683"/>
      <c r="C4" s="684"/>
      <c r="D4" s="181" t="s">
        <v>204</v>
      </c>
      <c r="E4" s="187"/>
      <c r="F4" s="188"/>
      <c r="G4" s="183"/>
      <c r="H4" s="189"/>
      <c r="I4" s="190"/>
      <c r="J4" s="191"/>
    </row>
    <row r="5" spans="1:14" ht="17.25">
      <c r="A5" s="685"/>
      <c r="B5" s="686"/>
      <c r="C5" s="687"/>
      <c r="D5" s="192"/>
      <c r="E5" s="193"/>
      <c r="F5" s="193"/>
      <c r="G5" s="193"/>
      <c r="H5" s="194"/>
      <c r="I5" s="195"/>
      <c r="J5" s="196"/>
    </row>
    <row r="6" spans="1:14" s="201" customFormat="1" ht="15.75" customHeight="1">
      <c r="A6" s="197"/>
      <c r="B6" s="198"/>
      <c r="C6" s="199" t="s">
        <v>205</v>
      </c>
      <c r="D6" s="198"/>
      <c r="E6" s="198"/>
      <c r="F6" s="198"/>
      <c r="G6" s="198"/>
      <c r="H6" s="200" t="s">
        <v>206</v>
      </c>
      <c r="I6" s="675">
        <f>G31</f>
        <v>4261933.9700000016</v>
      </c>
      <c r="J6" s="675"/>
      <c r="L6" s="202"/>
    </row>
    <row r="7" spans="1:14" s="201" customFormat="1" ht="42" customHeight="1">
      <c r="A7" s="662" t="str">
        <f>'Planilha Orçamentária'!A10:I10</f>
        <v>OBJETO: 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v>
      </c>
      <c r="B7" s="663"/>
      <c r="C7" s="663"/>
      <c r="D7" s="663"/>
      <c r="E7" s="663"/>
      <c r="F7" s="663"/>
      <c r="G7" s="203" t="s">
        <v>207</v>
      </c>
      <c r="H7" s="204" t="s">
        <v>220</v>
      </c>
      <c r="I7" s="664" t="s">
        <v>200</v>
      </c>
      <c r="J7" s="664"/>
      <c r="K7" s="203"/>
      <c r="L7" s="205"/>
    </row>
    <row r="8" spans="1:14" s="206" customFormat="1" ht="12.75">
      <c r="A8" s="665" t="s">
        <v>47</v>
      </c>
      <c r="B8" s="667" t="s">
        <v>49</v>
      </c>
      <c r="C8" s="667" t="s">
        <v>208</v>
      </c>
      <c r="D8" s="667" t="s">
        <v>209</v>
      </c>
      <c r="E8" s="669" t="s">
        <v>210</v>
      </c>
      <c r="F8" s="671" t="s">
        <v>211</v>
      </c>
      <c r="G8" s="672"/>
      <c r="H8" s="673" t="s">
        <v>212</v>
      </c>
      <c r="I8" s="674" t="s">
        <v>213</v>
      </c>
      <c r="J8" s="661" t="s">
        <v>214</v>
      </c>
    </row>
    <row r="9" spans="1:14" s="206" customFormat="1" ht="12.75">
      <c r="A9" s="666"/>
      <c r="B9" s="668"/>
      <c r="C9" s="668"/>
      <c r="D9" s="668"/>
      <c r="E9" s="670"/>
      <c r="F9" s="207" t="s">
        <v>215</v>
      </c>
      <c r="G9" s="208" t="s">
        <v>216</v>
      </c>
      <c r="H9" s="673"/>
      <c r="I9" s="674"/>
      <c r="J9" s="661"/>
    </row>
    <row r="10" spans="1:14" s="220" customFormat="1" ht="27">
      <c r="A10" s="209" t="str">
        <f>'Planilha Orçamentária'!A26</f>
        <v>2.5.1.1</v>
      </c>
      <c r="B10" s="210" t="s">
        <v>305</v>
      </c>
      <c r="C10" s="211" t="str">
        <f>'Planilha Orçamentária'!D26</f>
        <v>EXECUÇÃO DE PAVIMENTO EM PARALELEPÍPEDOS, REJUNTAMENTO COM ARGAMASSA TRAÇO 1:3 (CIMENTO E AREIA). AF_05/2020</v>
      </c>
      <c r="D10" s="210" t="str">
        <f>'Planilha Orçamentária'!E26</f>
        <v>m²</v>
      </c>
      <c r="E10" s="212">
        <f>'Planilha Orçamentária'!F26</f>
        <v>41140.92</v>
      </c>
      <c r="F10" s="213">
        <f>'Planilha Orçamentária'!H26</f>
        <v>76.88038996680001</v>
      </c>
      <c r="G10" s="214">
        <f>'Planilha Orçamentária'!I26</f>
        <v>3162929.97</v>
      </c>
      <c r="H10" s="215">
        <f t="shared" ref="H10:H30" si="0">G10/$I$6</f>
        <v>0.74213490689063843</v>
      </c>
      <c r="I10" s="216">
        <f>H10</f>
        <v>0.74213490689063843</v>
      </c>
      <c r="J10" s="217" t="s">
        <v>217</v>
      </c>
      <c r="K10" s="218"/>
      <c r="L10" s="219"/>
      <c r="N10" s="221"/>
    </row>
    <row r="11" spans="1:14" s="220" customFormat="1" ht="40.5">
      <c r="A11" s="209" t="str">
        <f>'Planilha Orçamentária'!A28</f>
        <v>2.5.1.2.1</v>
      </c>
      <c r="B11" s="210">
        <f>'Planilha Orçamentária'!C28</f>
        <v>94273</v>
      </c>
      <c r="C11" s="211" t="str">
        <f>'Planilha Orçamentária'!D28</f>
        <v>Assentamento de guia (meio-fio) em trecho reto, confeccionada em concreto pré-fabricado, dimensões 100x15x13x30 cm (comprimento x base inferior x base superior x altura), para vias urbanas (uso viário). af_06/2016</v>
      </c>
      <c r="D11" s="210" t="str">
        <f>'Planilha Orçamentária'!E28</f>
        <v>m</v>
      </c>
      <c r="E11" s="212">
        <f>'Planilha Orçamentária'!F28</f>
        <v>12034.640000000001</v>
      </c>
      <c r="F11" s="213">
        <f>'Planilha Orçamentária'!H28</f>
        <v>51.79</v>
      </c>
      <c r="G11" s="214">
        <f>'Planilha Orçamentária'!I28</f>
        <v>623274</v>
      </c>
      <c r="H11" s="215">
        <f t="shared" si="0"/>
        <v>0.1462420592123814</v>
      </c>
      <c r="I11" s="216">
        <f t="shared" ref="I11:I30" si="1">I10+H11</f>
        <v>0.88837696610301986</v>
      </c>
      <c r="J11" s="217" t="s">
        <v>217</v>
      </c>
      <c r="K11" s="218"/>
      <c r="L11" s="219"/>
      <c r="N11" s="221"/>
    </row>
    <row r="12" spans="1:14" s="220" customFormat="1" ht="27">
      <c r="A12" s="209" t="str">
        <f>'Planilha Orçamentária'!A43</f>
        <v>4.9</v>
      </c>
      <c r="B12" s="210">
        <f>'Planilha Orçamentária'!C43</f>
        <v>92212</v>
      </c>
      <c r="C12" s="211" t="str">
        <f>'Planilha Orçamentária'!D43</f>
        <v>Tubo de concreto para redes coletoras de águas pluviais, diâmetro de 600 mm, junta rígida, instalado em local com baixo nível de interferênc ias - fornecimento e assentamento. af_12/2015</v>
      </c>
      <c r="D12" s="210" t="str">
        <f>'Planilha Orçamentária'!E43</f>
        <v>m</v>
      </c>
      <c r="E12" s="212">
        <f>'Planilha Orçamentária'!F43</f>
        <v>769</v>
      </c>
      <c r="F12" s="213">
        <f>'Planilha Orçamentária'!H43</f>
        <v>216.96</v>
      </c>
      <c r="G12" s="214">
        <f>'Planilha Orçamentária'!I43</f>
        <v>166842.23999999999</v>
      </c>
      <c r="H12" s="215">
        <f t="shared" si="0"/>
        <v>3.9147072942568355E-2</v>
      </c>
      <c r="I12" s="216">
        <f t="shared" si="1"/>
        <v>0.92752403904558822</v>
      </c>
      <c r="J12" s="217" t="s">
        <v>218</v>
      </c>
      <c r="K12" s="218"/>
      <c r="L12" s="219"/>
      <c r="N12" s="221"/>
    </row>
    <row r="13" spans="1:14" s="220" customFormat="1">
      <c r="A13" s="209" t="str">
        <f>'Planilha Orçamentária'!A16</f>
        <v>1.1</v>
      </c>
      <c r="B13" s="210" t="s">
        <v>305</v>
      </c>
      <c r="C13" s="211" t="str">
        <f>'Planilha Orçamentária'!D16</f>
        <v>Administração da obra</v>
      </c>
      <c r="D13" s="210" t="str">
        <f>'Planilha Orçamentária'!E16</f>
        <v>Mês</v>
      </c>
      <c r="E13" s="212">
        <f>'Planilha Orçamentária'!F16</f>
        <v>10</v>
      </c>
      <c r="F13" s="213">
        <f>'Planilha Orçamentária'!H16</f>
        <v>8189.7699001262208</v>
      </c>
      <c r="G13" s="214">
        <f>'Planilha Orçamentária'!I16</f>
        <v>81897.69</v>
      </c>
      <c r="H13" s="215">
        <f t="shared" si="0"/>
        <v>1.9216086071835593E-2</v>
      </c>
      <c r="I13" s="216">
        <f t="shared" si="1"/>
        <v>0.94674012511742378</v>
      </c>
      <c r="J13" s="217" t="s">
        <v>218</v>
      </c>
      <c r="K13" s="218"/>
      <c r="L13" s="219"/>
      <c r="N13" s="221"/>
    </row>
    <row r="14" spans="1:14" s="220" customFormat="1">
      <c r="A14" s="209" t="str">
        <f>'Planilha Orçamentária'!A38</f>
        <v>4.4</v>
      </c>
      <c r="B14" s="210">
        <f>'Planilha Orçamentária'!C38</f>
        <v>93382</v>
      </c>
      <c r="C14" s="211" t="str">
        <f>'Planilha Orçamentária'!D38</f>
        <v>Reaterro manual de valas com compactação mecanizada</v>
      </c>
      <c r="D14" s="210" t="str">
        <f>'Planilha Orçamentária'!E38</f>
        <v>m³</v>
      </c>
      <c r="E14" s="212">
        <f>'Planilha Orçamentária'!F38</f>
        <v>2179.8499999999995</v>
      </c>
      <c r="F14" s="213">
        <f>'Planilha Orçamentária'!H38</f>
        <v>25.02</v>
      </c>
      <c r="G14" s="214">
        <f>'Planilha Orçamentária'!I38</f>
        <v>54539.839999999997</v>
      </c>
      <c r="H14" s="215">
        <f t="shared" si="0"/>
        <v>1.2796969728744995E-2</v>
      </c>
      <c r="I14" s="216">
        <f t="shared" si="1"/>
        <v>0.95953709484616878</v>
      </c>
      <c r="J14" s="217" t="s">
        <v>218</v>
      </c>
      <c r="K14" s="218"/>
      <c r="L14" s="219"/>
      <c r="N14" s="221"/>
    </row>
    <row r="15" spans="1:14" s="220" customFormat="1" ht="40.5">
      <c r="A15" s="209" t="str">
        <f>'Planilha Orçamentária'!A31</f>
        <v>3.1</v>
      </c>
      <c r="B15" s="210">
        <f>'Planilha Orçamentária'!C31</f>
        <v>12690</v>
      </c>
      <c r="C15" s="211" t="str">
        <f>'Planilha Orçamentária'!D31</f>
        <v>Placa de regulamentação R-1 - hexagonal, (parada obrigatória), padrão dnit, em chapa de aço nº 18, tratada, revestida em película totalmente refletiva, incluso barrote para fixação - fornecimento e instalação</v>
      </c>
      <c r="D15" s="210" t="str">
        <f>'Planilha Orçamentária'!E31</f>
        <v>und</v>
      </c>
      <c r="E15" s="212">
        <f>'Planilha Orçamentária'!F31</f>
        <v>80</v>
      </c>
      <c r="F15" s="213">
        <f>'Planilha Orçamentária'!H31</f>
        <v>295.19</v>
      </c>
      <c r="G15" s="214">
        <f>'Planilha Orçamentária'!I31</f>
        <v>23615.200000000001</v>
      </c>
      <c r="H15" s="215">
        <f t="shared" si="0"/>
        <v>5.5409586742142776E-3</v>
      </c>
      <c r="I15" s="216">
        <f t="shared" si="1"/>
        <v>0.96507805352038301</v>
      </c>
      <c r="J15" s="217" t="s">
        <v>219</v>
      </c>
      <c r="K15" s="218"/>
      <c r="L15" s="219"/>
      <c r="N15" s="221"/>
    </row>
    <row r="16" spans="1:14" s="220" customFormat="1" ht="27">
      <c r="A16" s="209" t="str">
        <f>'Planilha Orçamentária'!A44</f>
        <v>4.10</v>
      </c>
      <c r="B16" s="210">
        <f>'Planilha Orçamentária'!C44</f>
        <v>83659</v>
      </c>
      <c r="C16" s="211" t="str">
        <f>'Planilha Orçamentária'!D44</f>
        <v>Boca de lobo em alvenaria tijolo macico, revestida c/ argamassa d e cimento e areia 1:3, sobre lastro de concreto 10cm e tampa de concreto armado</v>
      </c>
      <c r="D16" s="210" t="str">
        <f>'Planilha Orçamentária'!E44</f>
        <v>un</v>
      </c>
      <c r="E16" s="212">
        <f>'Planilha Orçamentária'!F44</f>
        <v>22</v>
      </c>
      <c r="F16" s="213">
        <f>'Planilha Orçamentária'!H44</f>
        <v>990.72</v>
      </c>
      <c r="G16" s="214">
        <f>'Planilha Orçamentária'!I44</f>
        <v>21795.84</v>
      </c>
      <c r="H16" s="215">
        <f t="shared" si="0"/>
        <v>5.114072661243035E-3</v>
      </c>
      <c r="I16" s="216">
        <f t="shared" si="1"/>
        <v>0.97019212618162609</v>
      </c>
      <c r="J16" s="217" t="s">
        <v>219</v>
      </c>
      <c r="K16" s="218"/>
      <c r="L16" s="219"/>
      <c r="N16" s="221"/>
    </row>
    <row r="17" spans="1:14" s="220" customFormat="1" ht="40.5">
      <c r="A17" s="209" t="str">
        <f>'Planilha Orçamentária'!A32</f>
        <v>3.2</v>
      </c>
      <c r="B17" s="210">
        <f>'Planilha Orçamentária'!C32</f>
        <v>12692</v>
      </c>
      <c r="C17" s="211" t="str">
        <f>'Planilha Orçamentária'!D32</f>
        <v>Placa de regulamentação R-19 - circular, (velocodade máxima permitiada), padrão dnit, em chapa deaço nº 18, tratada, revestida com película totalmente refletiva, incluso barrote para fixação - fornecimento e instalação</v>
      </c>
      <c r="D17" s="210" t="str">
        <f>'Planilha Orçamentária'!E32</f>
        <v>und</v>
      </c>
      <c r="E17" s="212">
        <f>'Planilha Orçamentária'!F32</f>
        <v>93</v>
      </c>
      <c r="F17" s="213">
        <f>'Planilha Orçamentária'!H32</f>
        <v>231.66</v>
      </c>
      <c r="G17" s="214">
        <f>'Planilha Orçamentária'!I32</f>
        <v>21544.38</v>
      </c>
      <c r="H17" s="215">
        <f t="shared" si="0"/>
        <v>5.0550712778874877E-3</v>
      </c>
      <c r="I17" s="216">
        <f t="shared" si="1"/>
        <v>0.9752471974595136</v>
      </c>
      <c r="J17" s="217" t="s">
        <v>219</v>
      </c>
      <c r="K17" s="218"/>
      <c r="L17" s="219"/>
      <c r="N17" s="221"/>
    </row>
    <row r="18" spans="1:14" s="220" customFormat="1" ht="40.5">
      <c r="A18" s="209" t="str">
        <f>'Planilha Orçamentária'!A36</f>
        <v>4.2</v>
      </c>
      <c r="B18" s="210">
        <f>'Planilha Orçamentária'!C36</f>
        <v>90082</v>
      </c>
      <c r="C18" s="211" t="str">
        <f>'Planilha Orçamentária'!D36</f>
        <v>Escavação mecanizada de vala com profundidade até 1,5 m, com escavadeira hidráulica (capacidade da caçamba: 0,8 m3 / potência: 111 hp), largura de 1,5 m a 2,5 m, em solo de 1a categoria, em vias urbanas. af_01/2015</v>
      </c>
      <c r="D18" s="210" t="str">
        <f>'Planilha Orçamentária'!E36</f>
        <v>m³</v>
      </c>
      <c r="E18" s="212">
        <f>'Planilha Orçamentária'!F36</f>
        <v>2208.5499999999997</v>
      </c>
      <c r="F18" s="213">
        <f>'Planilha Orçamentária'!H36</f>
        <v>8.86</v>
      </c>
      <c r="G18" s="214">
        <f>'Planilha Orçamentária'!I36</f>
        <v>19567.75</v>
      </c>
      <c r="H18" s="215">
        <f t="shared" si="0"/>
        <v>4.591284177028203E-3</v>
      </c>
      <c r="I18" s="216">
        <f t="shared" si="1"/>
        <v>0.97983848163654186</v>
      </c>
      <c r="J18" s="217" t="s">
        <v>219</v>
      </c>
      <c r="K18" s="218"/>
      <c r="L18" s="219"/>
      <c r="N18" s="221"/>
    </row>
    <row r="19" spans="1:14" s="220" customFormat="1" ht="27">
      <c r="A19" s="209" t="str">
        <f>'Planilha Orçamentária'!A47</f>
        <v>4.13</v>
      </c>
      <c r="B19" s="210">
        <f>'Planilha Orçamentária'!C47</f>
        <v>2712</v>
      </c>
      <c r="C19" s="211" t="str">
        <f>'Planilha Orçamentária'!D47</f>
        <v>Poço de visita em alvenaria tij. maciços esp. = 0,20m, dim. int. = 1.40 x 1.40 x 2.00m, laje sup.c.a. esp. = 0,15m, inclusive tampão td-600</v>
      </c>
      <c r="D19" s="210" t="str">
        <f>'Planilha Orçamentária'!E47</f>
        <v>un</v>
      </c>
      <c r="E19" s="212">
        <f>'Planilha Orçamentária'!F47</f>
        <v>4</v>
      </c>
      <c r="F19" s="213">
        <f>'Planilha Orçamentária'!H47</f>
        <v>4635.4799999999996</v>
      </c>
      <c r="G19" s="214">
        <f>'Planilha Orçamentária'!I47</f>
        <v>18541.919999999998</v>
      </c>
      <c r="H19" s="215">
        <f t="shared" si="0"/>
        <v>4.3505882846889788E-3</v>
      </c>
      <c r="I19" s="216">
        <f t="shared" si="1"/>
        <v>0.98418906992123079</v>
      </c>
      <c r="J19" s="217" t="s">
        <v>219</v>
      </c>
      <c r="K19" s="218"/>
      <c r="L19" s="219"/>
      <c r="N19" s="221"/>
    </row>
    <row r="20" spans="1:14" s="220" customFormat="1">
      <c r="A20" s="209" t="str">
        <f>'Planilha Orçamentária'!A41</f>
        <v>4.7</v>
      </c>
      <c r="B20" s="210">
        <f>'Planilha Orçamentária'!C41</f>
        <v>368</v>
      </c>
      <c r="C20" s="211" t="str">
        <f>'Planilha Orçamentária'!D41</f>
        <v>Areia para aterro - Posto jazida/fornecedor (Retirado na jazida, sem transporte)</v>
      </c>
      <c r="D20" s="210" t="str">
        <f>'Planilha Orçamentária'!E41</f>
        <v>m³</v>
      </c>
      <c r="E20" s="212">
        <f>'Planilha Orçamentária'!F41</f>
        <v>223.47</v>
      </c>
      <c r="F20" s="213">
        <f>'Planilha Orçamentária'!H41</f>
        <v>66.22</v>
      </c>
      <c r="G20" s="214">
        <f>'Planilha Orçamentária'!I41</f>
        <v>14798.18</v>
      </c>
      <c r="H20" s="215">
        <f t="shared" si="0"/>
        <v>3.4721748633754629E-3</v>
      </c>
      <c r="I20" s="216">
        <f t="shared" si="1"/>
        <v>0.98766124478460626</v>
      </c>
      <c r="J20" s="217" t="s">
        <v>219</v>
      </c>
      <c r="K20" s="218"/>
      <c r="L20" s="219"/>
      <c r="N20" s="221"/>
    </row>
    <row r="21" spans="1:14" s="220" customFormat="1" ht="27">
      <c r="A21" s="209" t="str">
        <f>'Planilha Orçamentária'!A48</f>
        <v>4.14</v>
      </c>
      <c r="B21" s="210">
        <f>'Planilha Orçamentária'!C48</f>
        <v>2734</v>
      </c>
      <c r="C21" s="211" t="str">
        <f>'Planilha Orçamentária'!D48</f>
        <v>Poço de visita em alvenaria tij. maciços esp.=0,20m dim.int.=1,40x1,40x2,80m laje superior concreto armado esp.=0,15m, inclusive tampão td-600</v>
      </c>
      <c r="D21" s="210" t="str">
        <f>'Planilha Orçamentária'!E48</f>
        <v>un</v>
      </c>
      <c r="E21" s="212">
        <f>'Planilha Orçamentária'!F48</f>
        <v>2</v>
      </c>
      <c r="F21" s="213">
        <f>'Planilha Orçamentária'!H48</f>
        <v>5703.45</v>
      </c>
      <c r="G21" s="214">
        <f>'Planilha Orçamentária'!I48</f>
        <v>11406.9</v>
      </c>
      <c r="H21" s="215">
        <f t="shared" si="0"/>
        <v>2.6764609870293219E-3</v>
      </c>
      <c r="I21" s="216">
        <f t="shared" si="1"/>
        <v>0.9903377057716356</v>
      </c>
      <c r="J21" s="217" t="s">
        <v>219</v>
      </c>
      <c r="K21" s="218"/>
      <c r="L21" s="219"/>
      <c r="N21" s="221"/>
    </row>
    <row r="22" spans="1:14" s="220" customFormat="1" ht="27">
      <c r="A22" s="209" t="str">
        <f>'Planilha Orçamentária'!A42</f>
        <v>4.8</v>
      </c>
      <c r="B22" s="210">
        <f>'Planilha Orçamentária'!C42</f>
        <v>92210</v>
      </c>
      <c r="C22" s="211" t="str">
        <f>'Planilha Orçamentária'!D42</f>
        <v>Tubo de concreto para redes coletoras de águas pluviais, diâmetro de 400 mm, junta rígida, instalado em local com baixo nível de interferênc ias - fornecimento e assentamento. af_12/2015</v>
      </c>
      <c r="D22" s="210" t="str">
        <f>'Planilha Orçamentária'!E42</f>
        <v>m</v>
      </c>
      <c r="E22" s="212">
        <f>'Planilha Orçamentária'!F42</f>
        <v>88</v>
      </c>
      <c r="F22" s="213">
        <f>'Planilha Orçamentária'!H42</f>
        <v>121.77</v>
      </c>
      <c r="G22" s="214">
        <f>'Planilha Orçamentária'!I42</f>
        <v>10715.76</v>
      </c>
      <c r="H22" s="215">
        <f t="shared" si="0"/>
        <v>2.5142951710253728E-3</v>
      </c>
      <c r="I22" s="216">
        <f t="shared" si="1"/>
        <v>0.99285200094266102</v>
      </c>
      <c r="J22" s="217" t="s">
        <v>219</v>
      </c>
      <c r="K22" s="218"/>
      <c r="L22" s="219"/>
      <c r="N22" s="221"/>
    </row>
    <row r="23" spans="1:14" s="220" customFormat="1" ht="27">
      <c r="A23" s="209" t="str">
        <f>'Planilha Orçamentária'!A46</f>
        <v>4.12</v>
      </c>
      <c r="B23" s="210">
        <f>'Planilha Orçamentária'!C46</f>
        <v>2710</v>
      </c>
      <c r="C23" s="211" t="str">
        <f>'Planilha Orçamentária'!D46</f>
        <v>Poço de visita em alvenaria tij. maciços esp. = 0,20m, dim. int. = 1.40 x 1.40 x 1.60m, laje sup. c.a. esp. = 0,15m, inclusive tampão td-600</v>
      </c>
      <c r="D23" s="210" t="str">
        <f>'Planilha Orçamentária'!E46</f>
        <v>un</v>
      </c>
      <c r="E23" s="212">
        <f>'Planilha Orçamentária'!F46</f>
        <v>2</v>
      </c>
      <c r="F23" s="213">
        <f>'Planilha Orçamentária'!H46</f>
        <v>4101.47</v>
      </c>
      <c r="G23" s="214">
        <f>'Planilha Orçamentária'!I46</f>
        <v>8202.94</v>
      </c>
      <c r="H23" s="215">
        <f t="shared" si="0"/>
        <v>1.9246989882388999E-3</v>
      </c>
      <c r="I23" s="216">
        <f t="shared" si="1"/>
        <v>0.9947766999308999</v>
      </c>
      <c r="J23" s="217" t="s">
        <v>219</v>
      </c>
      <c r="K23" s="218"/>
      <c r="L23" s="219"/>
      <c r="N23" s="221"/>
    </row>
    <row r="24" spans="1:14" s="220" customFormat="1" ht="27">
      <c r="A24" s="209" t="str">
        <f>'Planilha Orçamentária'!A45</f>
        <v>4.11</v>
      </c>
      <c r="B24" s="210">
        <f>'Planilha Orçamentária'!C45</f>
        <v>2708</v>
      </c>
      <c r="C24" s="211" t="str">
        <f>'Planilha Orçamentária'!D45</f>
        <v>Poço de visita em alvenaria tij. maciços esp. = 0,20m, dim. int. = 1.40 x 1.40 x 1.20m, laje sup.c.a. esp. = 0,15m, inclusive tampão td-600</v>
      </c>
      <c r="D24" s="210" t="str">
        <f>'Planilha Orçamentária'!E45</f>
        <v>un</v>
      </c>
      <c r="E24" s="212">
        <f>'Planilha Orçamentária'!F45</f>
        <v>2</v>
      </c>
      <c r="F24" s="213">
        <f>'Planilha Orçamentária'!H45</f>
        <v>3567.47</v>
      </c>
      <c r="G24" s="214">
        <f>'Planilha Orçamentária'!I45</f>
        <v>7134.94</v>
      </c>
      <c r="H24" s="215">
        <f t="shared" si="0"/>
        <v>1.6741085268385792E-3</v>
      </c>
      <c r="I24" s="216">
        <f t="shared" si="1"/>
        <v>0.99645080845773848</v>
      </c>
      <c r="J24" s="217" t="s">
        <v>219</v>
      </c>
      <c r="K24" s="218"/>
      <c r="L24" s="219"/>
      <c r="N24" s="221"/>
    </row>
    <row r="25" spans="1:14" s="220" customFormat="1">
      <c r="A25" s="209" t="str">
        <f>'Planilha Orçamentária'!A21</f>
        <v>2.1.1.1</v>
      </c>
      <c r="B25" s="210">
        <f>'Planilha Orçamentária'!C21</f>
        <v>99064</v>
      </c>
      <c r="C25" s="211" t="str">
        <f>'Planilha Orçamentária'!D21</f>
        <v>LOCAÇÃO DE PAVIMENTAÇÃO. AF_10/2018</v>
      </c>
      <c r="D25" s="210" t="str">
        <f>'Planilha Orçamentária'!E21</f>
        <v>m</v>
      </c>
      <c r="E25" s="212">
        <f>'Planilha Orçamentária'!F21</f>
        <v>6017.3200000000006</v>
      </c>
      <c r="F25" s="213">
        <f>'Planilha Orçamentária'!H21</f>
        <v>0.51</v>
      </c>
      <c r="G25" s="214">
        <f>'Planilha Orçamentária'!I21</f>
        <v>3068.83</v>
      </c>
      <c r="H25" s="215">
        <f t="shared" si="0"/>
        <v>7.2005573563590402E-4</v>
      </c>
      <c r="I25" s="216">
        <f t="shared" si="1"/>
        <v>0.99717086419337442</v>
      </c>
      <c r="J25" s="217" t="s">
        <v>219</v>
      </c>
      <c r="K25" s="218"/>
      <c r="L25" s="219"/>
      <c r="N25" s="221"/>
    </row>
    <row r="26" spans="1:14" s="220" customFormat="1">
      <c r="A26" s="209" t="str">
        <f>'Planilha Orçamentária'!A35</f>
        <v>4.1</v>
      </c>
      <c r="B26" s="210">
        <f>'Planilha Orçamentária'!C35</f>
        <v>99063</v>
      </c>
      <c r="C26" s="211" t="str">
        <f>'Planilha Orçamentária'!D35</f>
        <v>Locação de rede de água ou esgoto. AF_10/2018</v>
      </c>
      <c r="D26" s="210" t="str">
        <f>'Planilha Orçamentária'!E35</f>
        <v>m</v>
      </c>
      <c r="E26" s="212">
        <f>'Planilha Orçamentária'!F35</f>
        <v>769</v>
      </c>
      <c r="F26" s="213">
        <f>'Planilha Orçamentária'!H35</f>
        <v>3.8</v>
      </c>
      <c r="G26" s="214">
        <f>'Planilha Orçamentária'!I35</f>
        <v>2922.2</v>
      </c>
      <c r="H26" s="215">
        <f t="shared" si="0"/>
        <v>6.8565116695132626E-4</v>
      </c>
      <c r="I26" s="216">
        <f t="shared" si="1"/>
        <v>0.99785651536032571</v>
      </c>
      <c r="J26" s="217" t="s">
        <v>219</v>
      </c>
      <c r="K26" s="218"/>
      <c r="L26" s="219"/>
      <c r="N26" s="221"/>
    </row>
    <row r="27" spans="1:14" s="220" customFormat="1">
      <c r="A27" s="209" t="str">
        <f>'Planilha Orçamentária'!A23</f>
        <v>2.2.1</v>
      </c>
      <c r="B27" s="210">
        <f>'Planilha Orçamentária'!C23</f>
        <v>100575</v>
      </c>
      <c r="C27" s="211" t="str">
        <f>'Planilha Orçamentária'!D23</f>
        <v>Regularizacao de superficies em terra com motoniveladora. AF_11/2019 - (Paralelepípedo)</v>
      </c>
      <c r="D27" s="210" t="str">
        <f>'Planilha Orçamentária'!E23</f>
        <v>m²</v>
      </c>
      <c r="E27" s="212">
        <f>'Planilha Orçamentária'!F23</f>
        <v>41140.92</v>
      </c>
      <c r="F27" s="213">
        <f>'Planilha Orçamentária'!H23</f>
        <v>7.0000000000000007E-2</v>
      </c>
      <c r="G27" s="214">
        <f>'Planilha Orçamentária'!I23</f>
        <v>2879.86</v>
      </c>
      <c r="H27" s="215">
        <f t="shared" si="0"/>
        <v>6.7571670989543717E-4</v>
      </c>
      <c r="I27" s="216">
        <f t="shared" si="1"/>
        <v>0.99853223207022113</v>
      </c>
      <c r="J27" s="217" t="s">
        <v>219</v>
      </c>
      <c r="K27" s="218"/>
      <c r="L27" s="219"/>
      <c r="N27" s="221"/>
    </row>
    <row r="28" spans="1:14" s="220" customFormat="1" ht="40.5">
      <c r="A28" s="209" t="str">
        <f>'Planilha Orçamentária'!A37</f>
        <v>4.3</v>
      </c>
      <c r="B28" s="210">
        <f>'Planilha Orçamentária'!C37</f>
        <v>90084</v>
      </c>
      <c r="C28" s="211" t="str">
        <f>'Planilha Orçamentária'!D37</f>
        <v>Escavação mecanizada de vala com profundidade maior que 1,51 m até 3,0  m, com escavadeira hidráulica (capacidade da caçamba: 0,8 m3 / potência: 111 hp), largura até 1,5 m, em solo de 1a categoria, em vias urbanas. af_01/2015</v>
      </c>
      <c r="D28" s="210" t="str">
        <f>'Planilha Orçamentária'!E37</f>
        <v>m³</v>
      </c>
      <c r="E28" s="212">
        <f>'Planilha Orçamentária'!F37</f>
        <v>300.12000000000006</v>
      </c>
      <c r="F28" s="213">
        <f>'Planilha Orçamentária'!H37</f>
        <v>8.6199999999999992</v>
      </c>
      <c r="G28" s="214">
        <f>'Planilha Orçamentária'!I37</f>
        <v>2587.0300000000002</v>
      </c>
      <c r="H28" s="215">
        <f t="shared" si="0"/>
        <v>6.070084656895797E-4</v>
      </c>
      <c r="I28" s="216">
        <f t="shared" si="1"/>
        <v>0.99913924053591074</v>
      </c>
      <c r="J28" s="217" t="s">
        <v>219</v>
      </c>
      <c r="K28" s="221"/>
      <c r="L28" s="219"/>
      <c r="N28" s="221"/>
    </row>
    <row r="29" spans="1:14" s="220" customFormat="1" ht="40.5">
      <c r="A29" s="209" t="str">
        <f>'Planilha Orçamentária'!A39</f>
        <v>4.5</v>
      </c>
      <c r="B29" s="210">
        <f>'Planilha Orçamentária'!C39</f>
        <v>100978</v>
      </c>
      <c r="C29" s="211" t="str">
        <f>'Planilha Orçamentária'!D39</f>
        <v>CARGA, MANOBRA E DESCARGA DE SOLOS E MATERIAIS GRANULARES EM CAMINHÃO BASCULANTE 10 M³ - CARGA COM ESCAVADEIRA HIDRÁULICA (CAÇAMBA DE 1,20 M³ / 155 HP) E DESCARGA LIVRE (UNIDADE: M3). AF_07/2020</v>
      </c>
      <c r="D29" s="210" t="str">
        <f>'Planilha Orçamentária'!E39</f>
        <v>m3</v>
      </c>
      <c r="E29" s="212">
        <f>'Planilha Orçamentária'!F39</f>
        <v>427.46600000000024</v>
      </c>
      <c r="F29" s="213">
        <f>'Planilha Orçamentária'!H39</f>
        <v>4.7300000000000004</v>
      </c>
      <c r="G29" s="214">
        <f>'Planilha Orçamentária'!I39</f>
        <v>2021.91</v>
      </c>
      <c r="H29" s="215">
        <f t="shared" si="0"/>
        <v>4.7441138558981458E-4</v>
      </c>
      <c r="I29" s="216">
        <f t="shared" si="1"/>
        <v>0.99961365192150053</v>
      </c>
      <c r="J29" s="217" t="s">
        <v>219</v>
      </c>
      <c r="L29" s="219"/>
      <c r="N29" s="221"/>
    </row>
    <row r="30" spans="1:14" s="220" customFormat="1">
      <c r="A30" s="209" t="str">
        <f>'Planilha Orçamentária'!A40</f>
        <v>4.6</v>
      </c>
      <c r="B30" s="210">
        <f>'Planilha Orçamentária'!C40</f>
        <v>93588</v>
      </c>
      <c r="C30" s="211" t="str">
        <f>'Planilha Orçamentária'!D40</f>
        <v>Transporte com caminhão basculante de 10 m³, em via urbana em leito natural -  (bota fora)</v>
      </c>
      <c r="D30" s="210" t="str">
        <f>'Planilha Orçamentária'!E40</f>
        <v>m3xkm</v>
      </c>
      <c r="E30" s="212">
        <f>'Planilha Orçamentária'!F40</f>
        <v>769.43880000000047</v>
      </c>
      <c r="F30" s="213">
        <f>'Planilha Orçamentária'!H40</f>
        <v>2.14</v>
      </c>
      <c r="G30" s="214">
        <f>'Planilha Orçamentária'!I40</f>
        <v>1646.59</v>
      </c>
      <c r="H30" s="215">
        <f t="shared" si="0"/>
        <v>3.8634807849920758E-4</v>
      </c>
      <c r="I30" s="216">
        <f t="shared" si="1"/>
        <v>0.99999999999999978</v>
      </c>
      <c r="J30" s="217" t="s">
        <v>219</v>
      </c>
      <c r="L30" s="219"/>
      <c r="N30" s="221"/>
    </row>
    <row r="31" spans="1:14">
      <c r="G31" s="225">
        <f>SUM(G10:G30)</f>
        <v>4261933.9700000016</v>
      </c>
    </row>
  </sheetData>
  <autoFilter ref="A8:H29">
    <sortState ref="A11:H30">
      <sortCondition descending="1" ref="G8:G29"/>
    </sortState>
  </autoFilter>
  <sortState ref="A11:H30">
    <sortCondition descending="1" ref="G11:G30"/>
  </sortState>
  <mergeCells count="17">
    <mergeCell ref="I6:J6"/>
    <mergeCell ref="D1:J1"/>
    <mergeCell ref="A2:C2"/>
    <mergeCell ref="A3:C3"/>
    <mergeCell ref="A4:C4"/>
    <mergeCell ref="A5:C5"/>
    <mergeCell ref="J8:J9"/>
    <mergeCell ref="A7:F7"/>
    <mergeCell ref="I7:J7"/>
    <mergeCell ref="A8:A9"/>
    <mergeCell ref="B8:B9"/>
    <mergeCell ref="C8:C9"/>
    <mergeCell ref="D8:D9"/>
    <mergeCell ref="E8:E9"/>
    <mergeCell ref="F8:G8"/>
    <mergeCell ref="H8:H9"/>
    <mergeCell ref="I8:I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0" fitToHeight="0" orientation="landscape" r:id="rId1"/>
  <headerFooter>
    <oddFooter>&amp;RRicardo Barroso de Carvalho Filho
Engenheiro Civil            &amp;K00+000  . &amp;K01+000            
CREA 021178186-0 AL       &amp;K00+000  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pageSetUpPr fitToPage="1"/>
  </sheetPr>
  <dimension ref="A1:P22"/>
  <sheetViews>
    <sheetView zoomScaleNormal="100" workbookViewId="0">
      <selection activeCell="P21" sqref="P21"/>
    </sheetView>
  </sheetViews>
  <sheetFormatPr defaultRowHeight="15"/>
  <cols>
    <col min="1" max="1" width="4.85546875" bestFit="1" customWidth="1"/>
    <col min="2" max="2" width="21.28515625" customWidth="1"/>
    <col min="3" max="3" width="14.28515625" bestFit="1" customWidth="1"/>
    <col min="4" max="4" width="16.7109375" bestFit="1" customWidth="1"/>
    <col min="5" max="6" width="12.5703125" bestFit="1" customWidth="1"/>
    <col min="7" max="14" width="14.28515625" bestFit="1" customWidth="1"/>
    <col min="15" max="15" width="15.42578125" style="431" bestFit="1" customWidth="1"/>
    <col min="16" max="16" width="16.140625" style="431" bestFit="1" customWidth="1"/>
  </cols>
  <sheetData>
    <row r="1" spans="1:16">
      <c r="A1" s="688" t="s">
        <v>240</v>
      </c>
      <c r="B1" s="688"/>
      <c r="C1" s="688"/>
      <c r="D1" s="688"/>
      <c r="E1" s="688"/>
      <c r="F1" s="688"/>
      <c r="G1" s="688"/>
      <c r="H1" s="688"/>
      <c r="I1" s="688"/>
      <c r="J1" s="688"/>
      <c r="K1" s="688"/>
      <c r="L1" s="688"/>
      <c r="M1" s="688"/>
      <c r="N1" s="688"/>
    </row>
    <row r="2" spans="1:16">
      <c r="A2" s="688"/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</row>
    <row r="3" spans="1:16" ht="14.45" customHeight="1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1:16">
      <c r="A4" s="689" t="str">
        <f>'Planilha Orçamentária'!A10:I10</f>
        <v>OBJETO: 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v>
      </c>
      <c r="B4" s="689"/>
      <c r="C4" s="689"/>
      <c r="D4" s="689"/>
      <c r="E4" s="689"/>
      <c r="F4" s="689"/>
      <c r="G4" s="689"/>
      <c r="H4" s="689"/>
      <c r="I4" s="689"/>
      <c r="J4" s="689"/>
      <c r="K4" s="689"/>
      <c r="L4" s="689"/>
      <c r="M4" s="689"/>
      <c r="N4" s="689"/>
    </row>
    <row r="5" spans="1:16">
      <c r="A5" s="689"/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</row>
    <row r="6" spans="1:16">
      <c r="A6" s="689"/>
      <c r="B6" s="689"/>
      <c r="C6" s="689"/>
      <c r="D6" s="689"/>
      <c r="E6" s="689"/>
      <c r="F6" s="689"/>
      <c r="G6" s="689"/>
      <c r="H6" s="689"/>
      <c r="I6" s="689"/>
      <c r="J6" s="689"/>
      <c r="K6" s="689"/>
      <c r="L6" s="689"/>
      <c r="M6" s="689"/>
      <c r="N6" s="689"/>
    </row>
    <row r="7" spans="1:16" ht="15.75" thickBot="1">
      <c r="A7" s="340"/>
      <c r="B7" s="340"/>
      <c r="C7" s="340"/>
      <c r="D7" s="340"/>
      <c r="E7" s="340"/>
      <c r="F7" s="340"/>
      <c r="G7" s="340"/>
      <c r="H7" s="340"/>
      <c r="I7" s="340"/>
      <c r="J7" s="337"/>
      <c r="K7" s="337"/>
      <c r="L7" s="337"/>
      <c r="M7" s="337"/>
      <c r="N7" s="337"/>
    </row>
    <row r="8" spans="1:16" ht="30.6" customHeight="1">
      <c r="A8" s="341" t="s">
        <v>233</v>
      </c>
      <c r="B8" s="342" t="s">
        <v>208</v>
      </c>
      <c r="C8" s="342" t="s">
        <v>234</v>
      </c>
      <c r="D8" s="343"/>
      <c r="E8" s="341" t="s">
        <v>223</v>
      </c>
      <c r="F8" s="342" t="s">
        <v>224</v>
      </c>
      <c r="G8" s="342" t="s">
        <v>225</v>
      </c>
      <c r="H8" s="342" t="s">
        <v>226</v>
      </c>
      <c r="I8" s="342" t="s">
        <v>227</v>
      </c>
      <c r="J8" s="342" t="s">
        <v>228</v>
      </c>
      <c r="K8" s="342" t="s">
        <v>229</v>
      </c>
      <c r="L8" s="342" t="s">
        <v>230</v>
      </c>
      <c r="M8" s="342" t="s">
        <v>231</v>
      </c>
      <c r="N8" s="343" t="s">
        <v>232</v>
      </c>
    </row>
    <row r="9" spans="1:16">
      <c r="A9" s="702" t="str">
        <f>'Planilha Orçamentária'!A15</f>
        <v>1.0</v>
      </c>
      <c r="B9" s="704" t="str">
        <f>'Planilha Orçamentária'!D15</f>
        <v>ADMINISTRAÇÃO DA OBRA</v>
      </c>
      <c r="C9" s="690">
        <f>'Planilha Orçamentária'!I17</f>
        <v>81897.69</v>
      </c>
      <c r="D9" s="344" t="s">
        <v>236</v>
      </c>
      <c r="E9" s="345">
        <f>$C$9/10</f>
        <v>8189.7690000000002</v>
      </c>
      <c r="F9" s="346">
        <f t="shared" ref="F9:M9" si="0">$C$9/10</f>
        <v>8189.7690000000002</v>
      </c>
      <c r="G9" s="346">
        <f t="shared" si="0"/>
        <v>8189.7690000000002</v>
      </c>
      <c r="H9" s="346">
        <f t="shared" si="0"/>
        <v>8189.7690000000002</v>
      </c>
      <c r="I9" s="346">
        <f t="shared" si="0"/>
        <v>8189.7690000000002</v>
      </c>
      <c r="J9" s="346">
        <f t="shared" si="0"/>
        <v>8189.7690000000002</v>
      </c>
      <c r="K9" s="346">
        <f t="shared" si="0"/>
        <v>8189.7690000000002</v>
      </c>
      <c r="L9" s="346">
        <f t="shared" si="0"/>
        <v>8189.7690000000002</v>
      </c>
      <c r="M9" s="346">
        <f t="shared" si="0"/>
        <v>8189.7690000000002</v>
      </c>
      <c r="N9" s="347">
        <f>C9-(SUM(E9:M9))</f>
        <v>8189.7690000000002</v>
      </c>
      <c r="O9" s="482"/>
      <c r="P9" s="482"/>
    </row>
    <row r="10" spans="1:16">
      <c r="A10" s="703"/>
      <c r="B10" s="705"/>
      <c r="C10" s="691"/>
      <c r="D10" s="348" t="s">
        <v>237</v>
      </c>
      <c r="E10" s="349">
        <f>E9/$C$9</f>
        <v>0.1</v>
      </c>
      <c r="F10" s="350">
        <f t="shared" ref="F10:N10" si="1">F9/$C$9</f>
        <v>0.1</v>
      </c>
      <c r="G10" s="350">
        <f t="shared" si="1"/>
        <v>0.1</v>
      </c>
      <c r="H10" s="350">
        <f t="shared" si="1"/>
        <v>0.1</v>
      </c>
      <c r="I10" s="350">
        <f t="shared" si="1"/>
        <v>0.1</v>
      </c>
      <c r="J10" s="350">
        <f t="shared" si="1"/>
        <v>0.1</v>
      </c>
      <c r="K10" s="350">
        <f t="shared" si="1"/>
        <v>0.1</v>
      </c>
      <c r="L10" s="350">
        <f t="shared" si="1"/>
        <v>0.1</v>
      </c>
      <c r="M10" s="350">
        <f t="shared" si="1"/>
        <v>0.1</v>
      </c>
      <c r="N10" s="351">
        <f t="shared" si="1"/>
        <v>0.1</v>
      </c>
    </row>
    <row r="11" spans="1:16">
      <c r="A11" s="707" t="str">
        <f>'Planilha Orçamentária'!A18</f>
        <v>2.0</v>
      </c>
      <c r="B11" s="706" t="str">
        <f>'Planilha Orçamentária'!D18</f>
        <v xml:space="preserve">TERRAPLENAGEM E PAVIMENTAÇÃO </v>
      </c>
      <c r="C11" s="692">
        <f>'Planilha Orçamentária'!I29</f>
        <v>3792152.66</v>
      </c>
      <c r="D11" s="344" t="s">
        <v>236</v>
      </c>
      <c r="E11" s="345">
        <f t="shared" ref="E11:M11" si="2">$C$11*0.1</f>
        <v>379215.26600000006</v>
      </c>
      <c r="F11" s="346">
        <f t="shared" si="2"/>
        <v>379215.26600000006</v>
      </c>
      <c r="G11" s="346">
        <f t="shared" si="2"/>
        <v>379215.26600000006</v>
      </c>
      <c r="H11" s="346">
        <f t="shared" si="2"/>
        <v>379215.26600000006</v>
      </c>
      <c r="I11" s="346">
        <f t="shared" si="2"/>
        <v>379215.26600000006</v>
      </c>
      <c r="J11" s="346">
        <f t="shared" si="2"/>
        <v>379215.26600000006</v>
      </c>
      <c r="K11" s="346">
        <f t="shared" si="2"/>
        <v>379215.26600000006</v>
      </c>
      <c r="L11" s="346">
        <f t="shared" si="2"/>
        <v>379215.26600000006</v>
      </c>
      <c r="M11" s="346">
        <f t="shared" si="2"/>
        <v>379215.26600000006</v>
      </c>
      <c r="N11" s="347">
        <f>C11-(SUM(E11:M11))</f>
        <v>379215.26599999983</v>
      </c>
      <c r="O11" s="482"/>
      <c r="P11" s="482"/>
    </row>
    <row r="12" spans="1:16">
      <c r="A12" s="707"/>
      <c r="B12" s="706"/>
      <c r="C12" s="692"/>
      <c r="D12" s="348" t="s">
        <v>237</v>
      </c>
      <c r="E12" s="349">
        <f>E11/$C$11</f>
        <v>0.1</v>
      </c>
      <c r="F12" s="350">
        <f t="shared" ref="F12:N12" si="3">F11/$C$11</f>
        <v>0.1</v>
      </c>
      <c r="G12" s="350">
        <f t="shared" si="3"/>
        <v>0.1</v>
      </c>
      <c r="H12" s="350">
        <f t="shared" si="3"/>
        <v>0.1</v>
      </c>
      <c r="I12" s="350">
        <f t="shared" si="3"/>
        <v>0.1</v>
      </c>
      <c r="J12" s="350">
        <f t="shared" si="3"/>
        <v>0.1</v>
      </c>
      <c r="K12" s="350">
        <f t="shared" si="3"/>
        <v>0.1</v>
      </c>
      <c r="L12" s="350">
        <f t="shared" si="3"/>
        <v>0.1</v>
      </c>
      <c r="M12" s="350">
        <f t="shared" si="3"/>
        <v>0.1</v>
      </c>
      <c r="N12" s="351">
        <f t="shared" si="3"/>
        <v>9.999999999999995E-2</v>
      </c>
    </row>
    <row r="13" spans="1:16">
      <c r="A13" s="702" t="str">
        <f>'Planilha Orçamentária'!A30</f>
        <v>3.0</v>
      </c>
      <c r="B13" s="704" t="str">
        <f>'Planilha Orçamentária'!D30</f>
        <v>SINALIZAÇÃO VIÁRIA</v>
      </c>
      <c r="C13" s="690">
        <f>'Planilha Orçamentária'!I33</f>
        <v>45159.58</v>
      </c>
      <c r="D13" s="344" t="s">
        <v>236</v>
      </c>
      <c r="E13" s="345">
        <v>0</v>
      </c>
      <c r="F13" s="346">
        <f>$C$13*0.05</f>
        <v>2257.9790000000003</v>
      </c>
      <c r="G13" s="346">
        <f>$C$13*0.05</f>
        <v>2257.9790000000003</v>
      </c>
      <c r="H13" s="346">
        <f>$C$13*0.05</f>
        <v>2257.9790000000003</v>
      </c>
      <c r="I13" s="346">
        <f>(C13-(F13+G13+H13))/6</f>
        <v>6397.6071666666676</v>
      </c>
      <c r="J13" s="346">
        <v>6397.61</v>
      </c>
      <c r="K13" s="346">
        <v>6397.61</v>
      </c>
      <c r="L13" s="346">
        <v>6397.61</v>
      </c>
      <c r="M13" s="346">
        <v>6397.61</v>
      </c>
      <c r="N13" s="346">
        <v>6397.6</v>
      </c>
      <c r="O13" s="482"/>
      <c r="P13" s="482"/>
    </row>
    <row r="14" spans="1:16">
      <c r="A14" s="703"/>
      <c r="B14" s="705"/>
      <c r="C14" s="691"/>
      <c r="D14" s="348" t="s">
        <v>237</v>
      </c>
      <c r="E14" s="349">
        <f>E13/$C$13</f>
        <v>0</v>
      </c>
      <c r="F14" s="350">
        <f t="shared" ref="F14:N14" si="4">F13/$C$13</f>
        <v>0.05</v>
      </c>
      <c r="G14" s="350">
        <f t="shared" si="4"/>
        <v>0.05</v>
      </c>
      <c r="H14" s="350">
        <f t="shared" si="4"/>
        <v>0.05</v>
      </c>
      <c r="I14" s="350">
        <f t="shared" si="4"/>
        <v>0.14166666666666669</v>
      </c>
      <c r="J14" s="350">
        <f t="shared" si="4"/>
        <v>0.14166672940713795</v>
      </c>
      <c r="K14" s="350">
        <f t="shared" si="4"/>
        <v>0.14166672940713795</v>
      </c>
      <c r="L14" s="350">
        <f t="shared" si="4"/>
        <v>0.14166672940713795</v>
      </c>
      <c r="M14" s="350">
        <f t="shared" si="4"/>
        <v>0.14166672940713795</v>
      </c>
      <c r="N14" s="351">
        <f t="shared" si="4"/>
        <v>0.14166650797018041</v>
      </c>
    </row>
    <row r="15" spans="1:16">
      <c r="A15" s="707" t="str">
        <f>'Planilha Orçamentária'!A34</f>
        <v>4.0</v>
      </c>
      <c r="B15" s="706" t="str">
        <f>'Planilha Orçamentária'!D34</f>
        <v>DRENAGEM DE ÁGUAS PLUVIAS</v>
      </c>
      <c r="C15" s="692">
        <f>'Planilha Orçamentária'!I49</f>
        <v>342724.04000000004</v>
      </c>
      <c r="D15" s="344" t="s">
        <v>236</v>
      </c>
      <c r="E15" s="345">
        <f>$C$15*0.2</f>
        <v>68544.808000000005</v>
      </c>
      <c r="F15" s="346">
        <f t="shared" ref="F15:I15" si="5">$C$15*0.2</f>
        <v>68544.808000000005</v>
      </c>
      <c r="G15" s="346">
        <f t="shared" si="5"/>
        <v>68544.808000000005</v>
      </c>
      <c r="H15" s="346">
        <f t="shared" si="5"/>
        <v>68544.808000000005</v>
      </c>
      <c r="I15" s="346">
        <f t="shared" si="5"/>
        <v>68544.808000000005</v>
      </c>
      <c r="J15" s="352"/>
      <c r="K15" s="352"/>
      <c r="L15" s="352"/>
      <c r="M15" s="352"/>
      <c r="N15" s="353"/>
      <c r="O15" s="482"/>
      <c r="P15" s="482"/>
    </row>
    <row r="16" spans="1:16" ht="15.75" thickBot="1">
      <c r="A16" s="708"/>
      <c r="B16" s="709"/>
      <c r="C16" s="693"/>
      <c r="D16" s="354" t="s">
        <v>237</v>
      </c>
      <c r="E16" s="355">
        <f>E15/$C$15</f>
        <v>0.19999999999999998</v>
      </c>
      <c r="F16" s="356">
        <f t="shared" ref="F16:I16" si="6">F15/$C$15</f>
        <v>0.19999999999999998</v>
      </c>
      <c r="G16" s="356">
        <f t="shared" si="6"/>
        <v>0.19999999999999998</v>
      </c>
      <c r="H16" s="356">
        <f t="shared" si="6"/>
        <v>0.19999999999999998</v>
      </c>
      <c r="I16" s="356">
        <f t="shared" si="6"/>
        <v>0.19999999999999998</v>
      </c>
      <c r="J16" s="356"/>
      <c r="K16" s="356"/>
      <c r="L16" s="356"/>
      <c r="M16" s="356"/>
      <c r="N16" s="357"/>
    </row>
    <row r="17" spans="1:16">
      <c r="A17" s="694" t="s">
        <v>235</v>
      </c>
      <c r="B17" s="695"/>
      <c r="C17" s="699">
        <f>SUM(C9:C16)</f>
        <v>4261933.9700000007</v>
      </c>
      <c r="D17" s="358" t="s">
        <v>236</v>
      </c>
      <c r="E17" s="359">
        <f>E9+E11+E13+E15</f>
        <v>455949.84300000005</v>
      </c>
      <c r="F17" s="360">
        <f t="shared" ref="F17:N17" si="7">F9+F11+F13+F15</f>
        <v>458207.82200000004</v>
      </c>
      <c r="G17" s="361">
        <f t="shared" si="7"/>
        <v>458207.82200000004</v>
      </c>
      <c r="H17" s="360">
        <f t="shared" si="7"/>
        <v>458207.82200000004</v>
      </c>
      <c r="I17" s="361">
        <f t="shared" si="7"/>
        <v>462347.45016666671</v>
      </c>
      <c r="J17" s="360">
        <f t="shared" si="7"/>
        <v>393802.64500000002</v>
      </c>
      <c r="K17" s="360">
        <f t="shared" si="7"/>
        <v>393802.64500000002</v>
      </c>
      <c r="L17" s="360">
        <f t="shared" si="7"/>
        <v>393802.64500000002</v>
      </c>
      <c r="M17" s="361">
        <f t="shared" si="7"/>
        <v>393802.64500000002</v>
      </c>
      <c r="N17" s="362">
        <f t="shared" si="7"/>
        <v>393802.63499999978</v>
      </c>
      <c r="O17" s="482"/>
      <c r="P17" s="482"/>
    </row>
    <row r="18" spans="1:16">
      <c r="A18" s="696"/>
      <c r="B18" s="571"/>
      <c r="C18" s="700"/>
      <c r="D18" s="348" t="s">
        <v>237</v>
      </c>
      <c r="E18" s="363">
        <f>E17/$C$17</f>
        <v>0.10698191154754093</v>
      </c>
      <c r="F18" s="364">
        <f t="shared" ref="F18:N18" si="8">F17/$C$17</f>
        <v>0.10751171304514602</v>
      </c>
      <c r="G18" s="365">
        <f t="shared" si="8"/>
        <v>0.10751171304514602</v>
      </c>
      <c r="H18" s="364">
        <f t="shared" si="8"/>
        <v>0.10751171304514602</v>
      </c>
      <c r="I18" s="365">
        <f t="shared" si="8"/>
        <v>0.10848301579075535</v>
      </c>
      <c r="J18" s="364">
        <f t="shared" si="8"/>
        <v>9.2399987370053033E-2</v>
      </c>
      <c r="K18" s="364">
        <f t="shared" si="8"/>
        <v>9.2399987370053033E-2</v>
      </c>
      <c r="L18" s="364">
        <f t="shared" si="8"/>
        <v>9.2399987370053033E-2</v>
      </c>
      <c r="M18" s="365">
        <f t="shared" si="8"/>
        <v>9.2399987370053033E-2</v>
      </c>
      <c r="N18" s="366">
        <f t="shared" si="8"/>
        <v>9.2399985023700337E-2</v>
      </c>
    </row>
    <row r="19" spans="1:16">
      <c r="A19" s="696"/>
      <c r="B19" s="571"/>
      <c r="C19" s="700"/>
      <c r="D19" s="344" t="s">
        <v>238</v>
      </c>
      <c r="E19" s="367">
        <f>E17</f>
        <v>455949.84300000005</v>
      </c>
      <c r="F19" s="368">
        <f t="shared" ref="F19:M19" si="9">E19+F17</f>
        <v>914157.66500000004</v>
      </c>
      <c r="G19" s="369">
        <f t="shared" si="9"/>
        <v>1372365.4870000002</v>
      </c>
      <c r="H19" s="368">
        <f t="shared" si="9"/>
        <v>1830573.3090000004</v>
      </c>
      <c r="I19" s="369">
        <f t="shared" si="9"/>
        <v>2292920.7591666672</v>
      </c>
      <c r="J19" s="368">
        <f t="shared" si="9"/>
        <v>2686723.4041666673</v>
      </c>
      <c r="K19" s="368">
        <f t="shared" si="9"/>
        <v>3080526.0491666673</v>
      </c>
      <c r="L19" s="368">
        <f t="shared" si="9"/>
        <v>3474328.6941666673</v>
      </c>
      <c r="M19" s="369">
        <f t="shared" si="9"/>
        <v>3868131.3391666673</v>
      </c>
      <c r="N19" s="370">
        <f>M19+N17</f>
        <v>4261933.9741666671</v>
      </c>
      <c r="O19" s="482"/>
      <c r="P19" s="482"/>
    </row>
    <row r="20" spans="1:16" ht="15.75" thickBot="1">
      <c r="A20" s="697"/>
      <c r="B20" s="698"/>
      <c r="C20" s="701"/>
      <c r="D20" s="354" t="s">
        <v>239</v>
      </c>
      <c r="E20" s="371">
        <f>E18</f>
        <v>0.10698191154754093</v>
      </c>
      <c r="F20" s="372">
        <f t="shared" ref="F20:N20" si="10">E20+F18</f>
        <v>0.21449362459268695</v>
      </c>
      <c r="G20" s="373">
        <f t="shared" si="10"/>
        <v>0.32200533763783296</v>
      </c>
      <c r="H20" s="372">
        <f t="shared" si="10"/>
        <v>0.42951705068297896</v>
      </c>
      <c r="I20" s="373">
        <f t="shared" si="10"/>
        <v>0.53800006647373433</v>
      </c>
      <c r="J20" s="372">
        <f t="shared" si="10"/>
        <v>0.63040005384378739</v>
      </c>
      <c r="K20" s="372">
        <f t="shared" si="10"/>
        <v>0.72280004121384045</v>
      </c>
      <c r="L20" s="372">
        <f t="shared" si="10"/>
        <v>0.81520002858389351</v>
      </c>
      <c r="M20" s="373">
        <f t="shared" si="10"/>
        <v>0.90760001595394657</v>
      </c>
      <c r="N20" s="374">
        <f t="shared" si="10"/>
        <v>1.0000000009776469</v>
      </c>
    </row>
    <row r="21" spans="1:16">
      <c r="O21" s="482"/>
      <c r="P21" s="482"/>
    </row>
    <row r="22" spans="1:16">
      <c r="P22" s="482"/>
    </row>
  </sheetData>
  <mergeCells count="16">
    <mergeCell ref="C15:C16"/>
    <mergeCell ref="A17:B20"/>
    <mergeCell ref="C17:C20"/>
    <mergeCell ref="A9:A10"/>
    <mergeCell ref="B9:B10"/>
    <mergeCell ref="B11:B12"/>
    <mergeCell ref="A11:A12"/>
    <mergeCell ref="A13:A14"/>
    <mergeCell ref="A15:A16"/>
    <mergeCell ref="B15:B16"/>
    <mergeCell ref="B13:B14"/>
    <mergeCell ref="A1:N2"/>
    <mergeCell ref="A4:N6"/>
    <mergeCell ref="C9:C10"/>
    <mergeCell ref="C11:C12"/>
    <mergeCell ref="C13:C14"/>
  </mergeCells>
  <pageMargins left="0.51181102362204722" right="0.51181102362204722" top="0.78740157480314965" bottom="0.78740157480314965" header="0.31496062992125984" footer="0.31496062992125984"/>
  <pageSetup paperSize="9" scale="6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B1:AB41"/>
  <sheetViews>
    <sheetView view="pageBreakPreview" topLeftCell="A7" zoomScaleNormal="100" zoomScaleSheetLayoutView="100" workbookViewId="0">
      <selection activeCell="S33" sqref="S33"/>
    </sheetView>
  </sheetViews>
  <sheetFormatPr defaultColWidth="9.140625" defaultRowHeight="15"/>
  <cols>
    <col min="1" max="1" width="2" style="18" customWidth="1"/>
    <col min="2" max="2" width="4.28515625" style="18" customWidth="1"/>
    <col min="3" max="3" width="2.7109375" style="18" customWidth="1"/>
    <col min="4" max="4" width="3" style="18" customWidth="1"/>
    <col min="5" max="10" width="2.7109375" style="18" customWidth="1"/>
    <col min="11" max="11" width="20.85546875" style="18" customWidth="1"/>
    <col min="12" max="12" width="21.28515625" style="18" customWidth="1"/>
    <col min="13" max="13" width="4.5703125" style="18" hidden="1" customWidth="1"/>
    <col min="14" max="14" width="2" style="18" hidden="1" customWidth="1"/>
    <col min="15" max="15" width="15.7109375" style="18" customWidth="1"/>
    <col min="16" max="16" width="4.5703125" style="18" hidden="1" customWidth="1"/>
    <col min="17" max="17" width="4.28515625" style="18" hidden="1" customWidth="1"/>
    <col min="18" max="18" width="10.28515625" style="18" customWidth="1"/>
    <col min="19" max="19" width="15.7109375" style="18" customWidth="1"/>
    <col min="20" max="20" width="3.28515625" style="18" hidden="1" customWidth="1"/>
    <col min="21" max="21" width="10.140625" style="18" customWidth="1"/>
    <col min="22" max="22" width="15.7109375" style="18" customWidth="1"/>
    <col min="23" max="23" width="9.140625" style="18"/>
    <col min="24" max="24" width="7.7109375" style="18" customWidth="1"/>
    <col min="25" max="25" width="36.5703125" style="18" customWidth="1"/>
    <col min="26" max="26" width="9" style="149" customWidth="1"/>
    <col min="27" max="27" width="12.28515625" style="149" bestFit="1" customWidth="1"/>
    <col min="28" max="28" width="19.28515625" style="18" hidden="1" customWidth="1"/>
    <col min="29" max="16384" width="9.140625" style="18"/>
  </cols>
  <sheetData>
    <row r="1" spans="2:28" ht="6" customHeight="1"/>
    <row r="2" spans="2:28">
      <c r="Z2" s="18"/>
      <c r="AA2" s="228" t="s">
        <v>241</v>
      </c>
    </row>
    <row r="3" spans="2:28" ht="20.25">
      <c r="K3" s="229" t="s">
        <v>242</v>
      </c>
      <c r="Z3" s="18"/>
      <c r="AA3" s="230" t="s">
        <v>243</v>
      </c>
    </row>
    <row r="4" spans="2:28" ht="15.75">
      <c r="L4" s="231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</row>
    <row r="5" spans="2:28" s="234" customFormat="1" ht="12.75" customHeight="1">
      <c r="B5" s="233" t="s">
        <v>244</v>
      </c>
      <c r="H5" s="235" t="s">
        <v>245</v>
      </c>
      <c r="I5" s="236"/>
      <c r="J5" s="236"/>
      <c r="M5" s="236"/>
      <c r="N5" s="236"/>
      <c r="O5" s="233" t="s">
        <v>246</v>
      </c>
      <c r="P5" s="237"/>
      <c r="Q5" s="237"/>
      <c r="R5" s="237"/>
      <c r="T5" s="236"/>
      <c r="U5" s="233" t="s">
        <v>247</v>
      </c>
      <c r="W5"/>
      <c r="X5"/>
      <c r="Y5"/>
      <c r="Z5" s="235" t="s">
        <v>248</v>
      </c>
      <c r="AA5" s="238"/>
    </row>
    <row r="6" spans="2:28" ht="53.25" customHeight="1">
      <c r="B6" s="713" t="s">
        <v>220</v>
      </c>
      <c r="C6" s="714"/>
      <c r="D6" s="714"/>
      <c r="E6" s="714"/>
      <c r="F6" s="714"/>
      <c r="G6" s="715"/>
      <c r="H6" s="716" t="s">
        <v>38</v>
      </c>
      <c r="I6" s="717"/>
      <c r="J6" s="717"/>
      <c r="K6" s="717"/>
      <c r="L6" s="717"/>
      <c r="M6" s="239"/>
      <c r="N6" s="239"/>
      <c r="O6" s="716" t="s">
        <v>249</v>
      </c>
      <c r="P6" s="717"/>
      <c r="Q6" s="717"/>
      <c r="R6" s="717"/>
      <c r="S6" s="717"/>
      <c r="T6" s="240"/>
      <c r="U6" s="718" t="s">
        <v>282</v>
      </c>
      <c r="V6" s="719"/>
      <c r="W6" s="719"/>
      <c r="X6" s="719"/>
      <c r="Y6" s="720"/>
      <c r="Z6" s="721"/>
      <c r="AA6" s="722"/>
    </row>
    <row r="7" spans="2:28" ht="3.75" customHeight="1"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</row>
    <row r="8" spans="2:28">
      <c r="B8" s="242" t="s">
        <v>250</v>
      </c>
      <c r="M8" s="241"/>
      <c r="N8" s="241"/>
      <c r="O8" s="235" t="s">
        <v>251</v>
      </c>
      <c r="T8" s="234"/>
      <c r="U8" s="234"/>
      <c r="AA8" s="238"/>
    </row>
    <row r="9" spans="2:28" ht="12.75" customHeight="1">
      <c r="B9" s="242"/>
      <c r="C9" s="243"/>
      <c r="D9" s="244" t="s">
        <v>252</v>
      </c>
      <c r="E9" s="241"/>
      <c r="F9" s="241"/>
      <c r="G9" s="236"/>
      <c r="J9" s="243" t="s">
        <v>253</v>
      </c>
      <c r="K9" s="236" t="s">
        <v>254</v>
      </c>
      <c r="L9" s="236"/>
      <c r="O9" s="710" t="s">
        <v>283</v>
      </c>
      <c r="P9" s="711"/>
      <c r="Q9" s="711"/>
      <c r="R9" s="711"/>
      <c r="S9" s="711"/>
      <c r="T9" s="711"/>
      <c r="U9" s="711"/>
      <c r="V9" s="711"/>
      <c r="W9" s="711"/>
      <c r="X9" s="711"/>
      <c r="Y9" s="711"/>
      <c r="Z9" s="711"/>
      <c r="AA9" s="712"/>
    </row>
    <row r="10" spans="2:28" ht="3.75" customHeight="1">
      <c r="B10" s="245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39"/>
      <c r="N10" s="239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7"/>
    </row>
    <row r="11" spans="2:28" ht="3.75" customHeight="1"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36" t="s">
        <v>255</v>
      </c>
      <c r="N11" s="248" t="s">
        <v>256</v>
      </c>
      <c r="O11" s="236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9"/>
      <c r="AA11" s="249"/>
    </row>
    <row r="12" spans="2:28" ht="12.75" customHeight="1">
      <c r="B12" s="250"/>
      <c r="C12" s="251"/>
      <c r="D12" s="252"/>
      <c r="E12" s="252"/>
      <c r="F12" s="252"/>
      <c r="G12" s="252"/>
      <c r="H12" s="252"/>
      <c r="I12" s="252"/>
      <c r="J12" s="252"/>
      <c r="K12" s="252"/>
      <c r="L12" s="252"/>
      <c r="M12" s="253" t="s">
        <v>257</v>
      </c>
      <c r="N12" s="252"/>
      <c r="O12" s="723"/>
      <c r="P12" s="723"/>
      <c r="Q12" s="723"/>
      <c r="R12" s="723"/>
      <c r="S12" s="723"/>
      <c r="T12" s="723"/>
      <c r="U12" s="723"/>
      <c r="V12" s="723"/>
      <c r="W12" s="723"/>
      <c r="X12" s="252"/>
      <c r="Y12" s="254"/>
      <c r="Z12" s="249"/>
      <c r="AA12" s="249"/>
    </row>
    <row r="13" spans="2:28" ht="12.75" customHeight="1">
      <c r="B13" s="724" t="s">
        <v>50</v>
      </c>
      <c r="C13" s="725"/>
      <c r="D13" s="725"/>
      <c r="E13" s="725"/>
      <c r="F13" s="725"/>
      <c r="G13" s="725"/>
      <c r="H13" s="725"/>
      <c r="I13" s="725"/>
      <c r="J13" s="725"/>
      <c r="K13" s="255"/>
      <c r="L13" s="255"/>
      <c r="M13" s="256"/>
      <c r="N13" s="257"/>
      <c r="O13" s="726" t="str">
        <f>IF(C9&lt;&gt;0,"Financiamento","Repasse")</f>
        <v>Repasse</v>
      </c>
      <c r="P13" s="727"/>
      <c r="Q13" s="727"/>
      <c r="R13" s="728"/>
      <c r="S13" s="729" t="s">
        <v>258</v>
      </c>
      <c r="T13" s="730"/>
      <c r="U13" s="730"/>
      <c r="V13" s="730"/>
      <c r="W13" s="730"/>
      <c r="X13" s="731"/>
      <c r="Y13" s="258" t="s">
        <v>216</v>
      </c>
      <c r="Z13" s="259" t="s">
        <v>259</v>
      </c>
      <c r="AA13" s="259" t="s">
        <v>258</v>
      </c>
    </row>
    <row r="14" spans="2:28" ht="12.75" customHeight="1">
      <c r="B14" s="260" t="s">
        <v>47</v>
      </c>
      <c r="C14" s="732" t="s">
        <v>260</v>
      </c>
      <c r="D14" s="733"/>
      <c r="E14" s="733"/>
      <c r="F14" s="733"/>
      <c r="G14" s="733"/>
      <c r="H14" s="733"/>
      <c r="I14" s="733"/>
      <c r="J14" s="733"/>
      <c r="K14" s="261"/>
      <c r="L14" s="262" t="s">
        <v>261</v>
      </c>
      <c r="M14" s="263" t="s">
        <v>262</v>
      </c>
      <c r="N14" s="264" t="s">
        <v>263</v>
      </c>
      <c r="O14" s="265" t="s">
        <v>264</v>
      </c>
      <c r="P14" s="265" t="s">
        <v>265</v>
      </c>
      <c r="Q14" s="265" t="s">
        <v>266</v>
      </c>
      <c r="R14" s="265" t="s">
        <v>212</v>
      </c>
      <c r="S14" s="266" t="s">
        <v>267</v>
      </c>
      <c r="T14" s="267" t="s">
        <v>268</v>
      </c>
      <c r="U14" s="268" t="s">
        <v>269</v>
      </c>
      <c r="V14" s="266" t="s">
        <v>270</v>
      </c>
      <c r="W14" s="268" t="s">
        <v>269</v>
      </c>
      <c r="X14" s="269" t="s">
        <v>271</v>
      </c>
      <c r="Y14" s="270" t="s">
        <v>272</v>
      </c>
      <c r="Z14" s="271" t="s">
        <v>273</v>
      </c>
      <c r="AA14" s="271" t="s">
        <v>274</v>
      </c>
    </row>
    <row r="15" spans="2:28" s="234" customFormat="1" ht="12.75" customHeight="1">
      <c r="B15" s="272" t="str">
        <f>'Planilha Orçamentária'!A15</f>
        <v>1.0</v>
      </c>
      <c r="C15" s="273" t="str">
        <f>'Planilha Orçamentária'!D15</f>
        <v>ADMINISTRAÇÃO DA OBRA</v>
      </c>
      <c r="D15" s="274"/>
      <c r="E15" s="274"/>
      <c r="F15" s="274"/>
      <c r="G15" s="274"/>
      <c r="H15" s="274"/>
      <c r="I15" s="274"/>
      <c r="J15" s="274"/>
      <c r="K15" s="275"/>
      <c r="L15" s="276" t="s">
        <v>275</v>
      </c>
      <c r="M15" s="277"/>
      <c r="N15" s="278"/>
      <c r="O15" s="279">
        <f>'Planilha Orçamentária'!I17*QCI!R15</f>
        <v>75714.378246574735</v>
      </c>
      <c r="P15" s="280"/>
      <c r="Q15" s="280"/>
      <c r="R15" s="281">
        <f>3242217.89/3506997.77</f>
        <v>0.92449955849273324</v>
      </c>
      <c r="S15" s="279">
        <f>O15/R15*U15</f>
        <v>6183.311753425266</v>
      </c>
      <c r="T15" s="282"/>
      <c r="U15" s="283">
        <f>1-R15</f>
        <v>7.5500441507266758E-2</v>
      </c>
      <c r="V15" s="279"/>
      <c r="W15" s="284"/>
      <c r="X15" s="285"/>
      <c r="Y15" s="282">
        <f>S15+O15</f>
        <v>81897.69</v>
      </c>
      <c r="Z15" s="272"/>
      <c r="AA15" s="286"/>
      <c r="AB15" s="287"/>
    </row>
    <row r="16" spans="2:28" s="234" customFormat="1" ht="12.75" customHeight="1">
      <c r="B16" s="272" t="str">
        <f>'Planilha Orçamentária'!A18</f>
        <v>2.0</v>
      </c>
      <c r="C16" s="273" t="str">
        <f>'Planilha Orçamentária'!D18</f>
        <v xml:space="preserve">TERRAPLENAGEM E PAVIMENTAÇÃO </v>
      </c>
      <c r="D16" s="274"/>
      <c r="E16" s="274"/>
      <c r="F16" s="274"/>
      <c r="G16" s="274"/>
      <c r="H16" s="274"/>
      <c r="I16" s="274"/>
      <c r="J16" s="274"/>
      <c r="K16" s="275"/>
      <c r="L16" s="276" t="str">
        <f>L15</f>
        <v>1 und</v>
      </c>
      <c r="M16" s="277"/>
      <c r="N16" s="278"/>
      <c r="O16" s="279">
        <f>'Planilha Orçamentária'!I29*QCI!R16</f>
        <v>3505843.4599070442</v>
      </c>
      <c r="P16" s="280"/>
      <c r="Q16" s="280"/>
      <c r="R16" s="281">
        <f>R15</f>
        <v>0.92449955849273324</v>
      </c>
      <c r="S16" s="279">
        <f t="shared" ref="S16:S18" si="0">O16/R16*U16</f>
        <v>286309.20009295607</v>
      </c>
      <c r="T16" s="282"/>
      <c r="U16" s="283">
        <f>U15</f>
        <v>7.5500441507266758E-2</v>
      </c>
      <c r="V16" s="279"/>
      <c r="W16" s="284"/>
      <c r="X16" s="285"/>
      <c r="Y16" s="282">
        <f t="shared" ref="Y16:Y18" si="1">S16+O16</f>
        <v>3792152.66</v>
      </c>
      <c r="Z16" s="272"/>
      <c r="AA16" s="286"/>
      <c r="AB16" s="287"/>
    </row>
    <row r="17" spans="2:28" s="234" customFormat="1" ht="12.75" customHeight="1">
      <c r="B17" s="272" t="str">
        <f>'Planilha Orçamentária'!A30</f>
        <v>3.0</v>
      </c>
      <c r="C17" s="273" t="str">
        <f>'Planilha Orçamentária'!D30</f>
        <v>SINALIZAÇÃO VIÁRIA</v>
      </c>
      <c r="D17" s="274"/>
      <c r="E17" s="274"/>
      <c r="F17" s="274"/>
      <c r="G17" s="274"/>
      <c r="H17" s="274"/>
      <c r="I17" s="274"/>
      <c r="J17" s="274"/>
      <c r="K17" s="275"/>
      <c r="L17" s="276" t="str">
        <f>L15</f>
        <v>1 und</v>
      </c>
      <c r="M17" s="277"/>
      <c r="N17" s="278"/>
      <c r="O17" s="279">
        <f>'Planilha Orçamentária'!I33*QCI!R17</f>
        <v>41750.011771717269</v>
      </c>
      <c r="P17" s="280"/>
      <c r="Q17" s="280"/>
      <c r="R17" s="281">
        <f>R15</f>
        <v>0.92449955849273324</v>
      </c>
      <c r="S17" s="279">
        <f t="shared" si="0"/>
        <v>3409.5682282827338</v>
      </c>
      <c r="T17" s="282"/>
      <c r="U17" s="283">
        <f>U15</f>
        <v>7.5500441507266758E-2</v>
      </c>
      <c r="V17" s="279"/>
      <c r="W17" s="284"/>
      <c r="X17" s="285"/>
      <c r="Y17" s="282">
        <f t="shared" si="1"/>
        <v>45159.58</v>
      </c>
      <c r="Z17" s="272"/>
      <c r="AA17" s="286"/>
      <c r="AB17" s="287"/>
    </row>
    <row r="18" spans="2:28" s="234" customFormat="1" ht="12.75" customHeight="1">
      <c r="B18" s="272" t="str">
        <f>'Planilha Orçamentária'!A34</f>
        <v>4.0</v>
      </c>
      <c r="C18" s="274" t="str">
        <f>'Planilha Orçamentária'!D34</f>
        <v>DRENAGEM DE ÁGUAS PLUVIAS</v>
      </c>
      <c r="D18" s="274"/>
      <c r="E18" s="274"/>
      <c r="F18" s="274"/>
      <c r="G18" s="274"/>
      <c r="H18" s="274"/>
      <c r="I18" s="274"/>
      <c r="J18" s="274"/>
      <c r="K18" s="275"/>
      <c r="L18" s="276" t="str">
        <f>L15</f>
        <v>1 und</v>
      </c>
      <c r="M18" s="277"/>
      <c r="N18" s="278"/>
      <c r="O18" s="279">
        <f>'Planilha Orçamentária'!I49*QCI!R18</f>
        <v>316848.22366484586</v>
      </c>
      <c r="P18" s="280"/>
      <c r="Q18" s="280"/>
      <c r="R18" s="281">
        <f>R15</f>
        <v>0.92449955849273324</v>
      </c>
      <c r="S18" s="279">
        <f t="shared" si="0"/>
        <v>25875.816335154155</v>
      </c>
      <c r="T18" s="282"/>
      <c r="U18" s="283">
        <f>U15</f>
        <v>7.5500441507266758E-2</v>
      </c>
      <c r="V18" s="279"/>
      <c r="W18" s="284"/>
      <c r="X18" s="285"/>
      <c r="Y18" s="282">
        <f t="shared" si="1"/>
        <v>342724.04000000004</v>
      </c>
      <c r="Z18" s="272"/>
      <c r="AA18" s="286"/>
      <c r="AB18" s="287"/>
    </row>
    <row r="19" spans="2:28" s="234" customFormat="1" ht="12.75" customHeight="1">
      <c r="B19" s="289"/>
      <c r="C19" s="273"/>
      <c r="D19" s="274"/>
      <c r="E19" s="274"/>
      <c r="F19" s="274"/>
      <c r="G19" s="274"/>
      <c r="H19" s="274"/>
      <c r="I19" s="274"/>
      <c r="J19" s="274"/>
      <c r="K19" s="275"/>
      <c r="L19" s="276"/>
      <c r="M19" s="277"/>
      <c r="N19" s="278"/>
      <c r="O19" s="279"/>
      <c r="P19" s="280"/>
      <c r="Q19" s="280"/>
      <c r="R19" s="281"/>
      <c r="S19" s="279"/>
      <c r="T19" s="282"/>
      <c r="U19" s="283"/>
      <c r="V19" s="279"/>
      <c r="W19" s="284"/>
      <c r="X19" s="285"/>
      <c r="Y19" s="282"/>
      <c r="Z19" s="272"/>
      <c r="AA19" s="286"/>
      <c r="AB19" s="287"/>
    </row>
    <row r="20" spans="2:28" s="234" customFormat="1" ht="12.75" customHeight="1">
      <c r="B20" s="289"/>
      <c r="C20" s="273"/>
      <c r="D20" s="274"/>
      <c r="E20" s="274"/>
      <c r="F20" s="274"/>
      <c r="G20" s="274"/>
      <c r="H20" s="274"/>
      <c r="I20" s="274"/>
      <c r="J20" s="274"/>
      <c r="K20" s="275"/>
      <c r="L20" s="276"/>
      <c r="M20" s="277"/>
      <c r="N20" s="278"/>
      <c r="O20" s="279"/>
      <c r="P20" s="280"/>
      <c r="Q20" s="280"/>
      <c r="R20" s="284"/>
      <c r="S20" s="279"/>
      <c r="T20" s="282"/>
      <c r="U20" s="290"/>
      <c r="V20" s="279"/>
      <c r="W20" s="284"/>
      <c r="X20" s="285"/>
      <c r="Y20" s="282"/>
      <c r="Z20" s="272"/>
      <c r="AA20" s="291"/>
      <c r="AB20" s="287"/>
    </row>
    <row r="21" spans="2:28" s="234" customFormat="1" ht="12.75" customHeight="1">
      <c r="B21" s="289"/>
      <c r="C21" s="273"/>
      <c r="D21" s="274"/>
      <c r="E21" s="274"/>
      <c r="F21" s="274"/>
      <c r="G21" s="274"/>
      <c r="H21" s="274"/>
      <c r="I21" s="274"/>
      <c r="J21" s="274"/>
      <c r="K21" s="275"/>
      <c r="L21" s="276"/>
      <c r="M21" s="277"/>
      <c r="N21" s="278"/>
      <c r="O21" s="279"/>
      <c r="P21" s="280"/>
      <c r="Q21" s="280"/>
      <c r="R21" s="284"/>
      <c r="S21" s="279"/>
      <c r="T21" s="282"/>
      <c r="U21" s="290"/>
      <c r="V21" s="279"/>
      <c r="W21" s="284"/>
      <c r="X21" s="285"/>
      <c r="Y21" s="282"/>
      <c r="Z21" s="272"/>
      <c r="AA21" s="291"/>
      <c r="AB21" s="287"/>
    </row>
    <row r="22" spans="2:28" s="234" customFormat="1" ht="12.75" customHeight="1">
      <c r="B22" s="289"/>
      <c r="C22" s="292"/>
      <c r="D22" s="274"/>
      <c r="E22" s="274"/>
      <c r="F22" s="274"/>
      <c r="G22" s="274"/>
      <c r="H22" s="274"/>
      <c r="I22" s="274"/>
      <c r="J22" s="274"/>
      <c r="K22" s="275"/>
      <c r="L22" s="293"/>
      <c r="M22" s="277"/>
      <c r="N22" s="278"/>
      <c r="O22" s="279"/>
      <c r="P22" s="280"/>
      <c r="Q22" s="280"/>
      <c r="R22" s="284"/>
      <c r="S22" s="279"/>
      <c r="T22" s="282"/>
      <c r="U22" s="290"/>
      <c r="V22" s="279"/>
      <c r="W22" s="284"/>
      <c r="X22" s="285"/>
      <c r="Y22" s="282"/>
      <c r="Z22" s="289"/>
      <c r="AA22" s="286"/>
      <c r="AB22" s="287"/>
    </row>
    <row r="23" spans="2:28" s="234" customFormat="1" ht="12.75" customHeight="1">
      <c r="B23" s="289"/>
      <c r="C23" s="292"/>
      <c r="D23" s="274"/>
      <c r="E23" s="274"/>
      <c r="F23" s="274"/>
      <c r="G23" s="274"/>
      <c r="H23" s="274"/>
      <c r="I23" s="274"/>
      <c r="J23" s="274"/>
      <c r="K23" s="275"/>
      <c r="L23" s="293"/>
      <c r="M23" s="277"/>
      <c r="N23" s="278"/>
      <c r="O23" s="279"/>
      <c r="P23" s="280"/>
      <c r="Q23" s="280"/>
      <c r="R23" s="284"/>
      <c r="S23" s="279"/>
      <c r="T23" s="282"/>
      <c r="U23" s="290"/>
      <c r="V23" s="279"/>
      <c r="W23" s="284"/>
      <c r="X23" s="285"/>
      <c r="Y23" s="282"/>
      <c r="Z23" s="289"/>
      <c r="AA23" s="286"/>
      <c r="AB23" s="287"/>
    </row>
    <row r="24" spans="2:28" s="234" customFormat="1" ht="12.75" customHeight="1">
      <c r="B24" s="289"/>
      <c r="C24" s="292"/>
      <c r="D24" s="274"/>
      <c r="E24" s="274"/>
      <c r="F24" s="274"/>
      <c r="G24" s="274"/>
      <c r="H24" s="274"/>
      <c r="I24" s="274"/>
      <c r="J24" s="274"/>
      <c r="K24" s="275"/>
      <c r="L24" s="293"/>
      <c r="M24" s="277"/>
      <c r="N24" s="278"/>
      <c r="O24" s="279"/>
      <c r="P24" s="280"/>
      <c r="Q24" s="280"/>
      <c r="R24" s="284"/>
      <c r="S24" s="279"/>
      <c r="T24" s="282"/>
      <c r="U24" s="290"/>
      <c r="V24" s="279"/>
      <c r="W24" s="284"/>
      <c r="X24" s="285"/>
      <c r="Y24" s="282"/>
      <c r="Z24" s="289"/>
      <c r="AA24" s="286"/>
      <c r="AB24" s="287"/>
    </row>
    <row r="25" spans="2:28" s="234" customFormat="1" ht="12.75" customHeight="1">
      <c r="B25" s="289"/>
      <c r="C25" s="292"/>
      <c r="D25" s="274"/>
      <c r="E25" s="274"/>
      <c r="F25" s="274"/>
      <c r="G25" s="274"/>
      <c r="H25" s="274"/>
      <c r="I25" s="274"/>
      <c r="J25" s="274"/>
      <c r="K25" s="275"/>
      <c r="L25" s="293"/>
      <c r="M25" s="277"/>
      <c r="N25" s="278"/>
      <c r="O25" s="279"/>
      <c r="P25" s="280"/>
      <c r="Q25" s="280"/>
      <c r="R25" s="284"/>
      <c r="S25" s="279"/>
      <c r="T25" s="282"/>
      <c r="U25" s="290"/>
      <c r="V25" s="279"/>
      <c r="W25" s="284"/>
      <c r="X25" s="285"/>
      <c r="Y25" s="282"/>
      <c r="Z25" s="289"/>
      <c r="AA25" s="286"/>
    </row>
    <row r="26" spans="2:28" s="234" customFormat="1" ht="12.75" customHeight="1">
      <c r="B26" s="289"/>
      <c r="C26" s="292"/>
      <c r="D26" s="274"/>
      <c r="E26" s="274"/>
      <c r="F26" s="274"/>
      <c r="G26" s="274"/>
      <c r="H26" s="274"/>
      <c r="I26" s="274"/>
      <c r="J26" s="274"/>
      <c r="K26" s="275"/>
      <c r="L26" s="293"/>
      <c r="M26" s="277"/>
      <c r="N26" s="278"/>
      <c r="O26" s="279"/>
      <c r="P26" s="280"/>
      <c r="Q26" s="280"/>
      <c r="R26" s="284"/>
      <c r="S26" s="279"/>
      <c r="T26" s="282"/>
      <c r="U26" s="290"/>
      <c r="V26" s="279"/>
      <c r="W26" s="284"/>
      <c r="X26" s="285"/>
      <c r="Y26" s="282"/>
      <c r="Z26" s="289"/>
      <c r="AA26" s="286"/>
    </row>
    <row r="27" spans="2:28" s="234" customFormat="1" ht="12.75" customHeight="1">
      <c r="B27" s="294"/>
      <c r="C27" s="295"/>
      <c r="D27" s="295"/>
      <c r="E27" s="295"/>
      <c r="F27" s="295"/>
      <c r="G27" s="734"/>
      <c r="H27" s="734"/>
      <c r="I27" s="734"/>
      <c r="J27" s="734"/>
      <c r="K27" s="734"/>
      <c r="L27" s="296"/>
      <c r="M27" s="297"/>
      <c r="N27" s="298"/>
      <c r="O27" s="279">
        <f>SUM(O15:O26)</f>
        <v>3940156.0735901818</v>
      </c>
      <c r="P27" s="299">
        <f>SUM(P15:P26)</f>
        <v>0</v>
      </c>
      <c r="Q27" s="299">
        <f>SUM(Q15:Q26)</f>
        <v>0</v>
      </c>
      <c r="R27" s="290">
        <f>R18</f>
        <v>0.92449955849273324</v>
      </c>
      <c r="S27" s="279">
        <f>SUM(S15:S26)</f>
        <v>321777.89640981826</v>
      </c>
      <c r="T27" s="279">
        <f>SUM(T15:T26)</f>
        <v>0</v>
      </c>
      <c r="U27" s="290">
        <f>U18</f>
        <v>7.5500441507266758E-2</v>
      </c>
      <c r="V27" s="279">
        <f>SUM(V15:V26)</f>
        <v>0</v>
      </c>
      <c r="W27" s="290"/>
      <c r="X27" s="290"/>
      <c r="Y27" s="300">
        <f>SUM(Y15:Y26)</f>
        <v>4261933.9700000007</v>
      </c>
      <c r="Z27" s="301"/>
      <c r="AA27" s="302"/>
      <c r="AB27" s="303">
        <f>O27+S27+V27</f>
        <v>4261933.97</v>
      </c>
    </row>
    <row r="28" spans="2:28" s="234" customFormat="1" ht="3.75" customHeight="1">
      <c r="B28" s="304"/>
      <c r="C28" s="304"/>
      <c r="D28" s="304"/>
      <c r="E28" s="304"/>
      <c r="F28" s="304"/>
      <c r="G28" s="735"/>
      <c r="H28" s="735"/>
      <c r="I28" s="735"/>
      <c r="J28" s="735"/>
      <c r="K28" s="735"/>
      <c r="L28" s="305"/>
      <c r="M28" s="305"/>
      <c r="N28" s="305"/>
      <c r="O28" s="306"/>
      <c r="P28" s="304"/>
      <c r="Q28" s="304"/>
      <c r="R28" s="304"/>
      <c r="S28" s="307"/>
      <c r="T28" s="304"/>
      <c r="U28" s="304"/>
      <c r="V28" s="306"/>
      <c r="W28" s="306"/>
      <c r="X28" s="306"/>
      <c r="Y28" s="307" t="str">
        <f>IF(SUM(Y15:Y26)=0,"",IF(SUM(Y15:Y26)&lt;&gt;AB27,"ERRO",""))</f>
        <v/>
      </c>
      <c r="Z28" s="308"/>
      <c r="AA28" s="309"/>
    </row>
    <row r="29" spans="2:28" s="234" customFormat="1" ht="12">
      <c r="G29" s="310"/>
      <c r="H29" s="310"/>
      <c r="I29" s="310"/>
      <c r="J29" s="310"/>
      <c r="K29" s="310"/>
      <c r="L29" s="310"/>
      <c r="M29" s="310"/>
      <c r="N29" s="310"/>
      <c r="O29" s="311"/>
      <c r="S29" s="312"/>
      <c r="V29" s="313"/>
      <c r="W29" s="314"/>
      <c r="X29" s="314"/>
      <c r="Y29" s="315" t="s">
        <v>276</v>
      </c>
      <c r="Z29" s="316"/>
      <c r="AA29" s="309"/>
    </row>
    <row r="30" spans="2:28" s="234" customFormat="1" ht="12.75" customHeight="1">
      <c r="E30" s="236"/>
      <c r="H30" s="236"/>
      <c r="I30" s="236"/>
      <c r="J30" s="236"/>
      <c r="O30" s="312"/>
      <c r="P30" s="317"/>
      <c r="S30" s="288"/>
      <c r="V30" s="318"/>
      <c r="W30" s="319"/>
      <c r="X30" s="319"/>
      <c r="Y30" s="320" t="s">
        <v>277</v>
      </c>
      <c r="Z30" s="316"/>
      <c r="AA30" s="309"/>
    </row>
    <row r="31" spans="2:28" s="234" customFormat="1" ht="12.75" customHeight="1">
      <c r="B31" s="736" t="s">
        <v>285</v>
      </c>
      <c r="C31" s="736"/>
      <c r="D31" s="736"/>
      <c r="E31" s="736"/>
      <c r="F31" s="736"/>
      <c r="G31" s="736"/>
      <c r="H31" s="736"/>
      <c r="I31" s="736"/>
      <c r="J31" s="736"/>
      <c r="K31" s="736"/>
      <c r="S31" s="288"/>
      <c r="V31" s="321"/>
      <c r="W31" s="322"/>
      <c r="X31" s="322"/>
      <c r="Y31" s="322"/>
      <c r="Z31" s="323" t="s">
        <v>278</v>
      </c>
      <c r="AA31" s="324"/>
    </row>
    <row r="32" spans="2:28">
      <c r="B32" s="244" t="s">
        <v>279</v>
      </c>
      <c r="D32" s="325"/>
      <c r="E32" s="325"/>
      <c r="F32" s="325"/>
      <c r="G32" s="325"/>
      <c r="H32" s="325"/>
      <c r="I32" s="325"/>
      <c r="J32" s="325"/>
      <c r="Y32" s="326"/>
      <c r="Z32" s="18"/>
    </row>
    <row r="33" spans="2:26">
      <c r="H33" s="317"/>
      <c r="I33" s="317"/>
      <c r="J33" s="317"/>
      <c r="M33" s="149"/>
      <c r="N33" s="149"/>
      <c r="W33"/>
      <c r="X33"/>
      <c r="Y33"/>
      <c r="Z33"/>
    </row>
    <row r="34" spans="2:26" ht="12.75" customHeight="1">
      <c r="H34" s="244"/>
      <c r="I34" s="244"/>
      <c r="J34" s="244"/>
      <c r="W34"/>
      <c r="X34"/>
      <c r="Y34"/>
      <c r="Z34"/>
    </row>
    <row r="35" spans="2:26">
      <c r="W35" s="327"/>
      <c r="X35" s="327"/>
    </row>
    <row r="36" spans="2:26">
      <c r="B36" s="737" t="s">
        <v>280</v>
      </c>
      <c r="C36" s="737"/>
      <c r="D36" s="737"/>
      <c r="E36" s="737"/>
      <c r="F36" s="737"/>
      <c r="G36" s="737"/>
      <c r="H36" s="737"/>
      <c r="I36" s="737"/>
      <c r="J36" s="737"/>
      <c r="K36" s="737"/>
      <c r="V36" s="327"/>
      <c r="W36" s="327"/>
      <c r="X36" s="327"/>
    </row>
    <row r="37" spans="2:26">
      <c r="B37" s="328" t="s">
        <v>281</v>
      </c>
      <c r="C37" s="329"/>
      <c r="D37" s="330"/>
      <c r="E37" s="330"/>
      <c r="F37" s="331"/>
      <c r="G37" s="332"/>
      <c r="H37" s="332"/>
      <c r="I37" s="330"/>
      <c r="J37" s="330"/>
    </row>
    <row r="41" spans="2:26">
      <c r="O41" s="18" t="s">
        <v>199</v>
      </c>
    </row>
  </sheetData>
  <mergeCells count="16">
    <mergeCell ref="G27:K27"/>
    <mergeCell ref="G28:K28"/>
    <mergeCell ref="B31:K31"/>
    <mergeCell ref="B36:K36"/>
    <mergeCell ref="O12:R12"/>
    <mergeCell ref="S12:W12"/>
    <mergeCell ref="B13:J13"/>
    <mergeCell ref="O13:R13"/>
    <mergeCell ref="S13:X13"/>
    <mergeCell ref="C14:J14"/>
    <mergeCell ref="O9:AA9"/>
    <mergeCell ref="B6:G6"/>
    <mergeCell ref="H6:L6"/>
    <mergeCell ref="O6:S6"/>
    <mergeCell ref="U6:Y6"/>
    <mergeCell ref="Z6:AA6"/>
  </mergeCells>
  <conditionalFormatting sqref="O22:P26 P15:P21">
    <cfRule type="expression" dxfId="3" priority="3" stopIfTrue="1">
      <formula>$Q15=1</formula>
    </cfRule>
  </conditionalFormatting>
  <conditionalFormatting sqref="Y15:Y26">
    <cfRule type="expression" dxfId="2" priority="4" stopIfTrue="1">
      <formula>$M15=1</formula>
    </cfRule>
    <cfRule type="expression" dxfId="1" priority="5" stopIfTrue="1">
      <formula>$N15=1</formula>
    </cfRule>
  </conditionalFormatting>
  <conditionalFormatting sqref="AA15:AA26">
    <cfRule type="expression" dxfId="0" priority="6" stopIfTrue="1">
      <formula>OR($U15&lt;&gt;0,$W15&lt;&gt;0)</formula>
    </cfRule>
  </conditionalFormatting>
  <pageMargins left="0.51181102362204722" right="0.51181102362204722" top="0.78740157480314965" bottom="0.78740157480314965" header="0.31496062992125984" footer="0.31496062992125984"/>
  <pageSetup paperSize="9" scale="55" orientation="landscape" horizontalDpi="300" verticalDpi="300" r:id="rId1"/>
  <headerFooter>
    <oddFooter>&amp;R        &amp;K00+000 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K35"/>
  <sheetViews>
    <sheetView tabSelected="1" view="pageBreakPreview" topLeftCell="A14" zoomScale="85" zoomScaleNormal="87" zoomScaleSheetLayoutView="85" workbookViewId="0">
      <selection activeCell="D21" sqref="D21"/>
    </sheetView>
  </sheetViews>
  <sheetFormatPr defaultRowHeight="15"/>
  <cols>
    <col min="1" max="1" width="2.85546875" customWidth="1"/>
    <col min="2" max="2" width="12.7109375" customWidth="1"/>
    <col min="3" max="3" width="19.5703125" bestFit="1" customWidth="1"/>
    <col min="4" max="4" width="73.85546875" customWidth="1"/>
    <col min="5" max="5" width="8.5703125" bestFit="1" customWidth="1"/>
    <col min="6" max="6" width="9.85546875" bestFit="1" customWidth="1"/>
    <col min="7" max="7" width="11.42578125" bestFit="1" customWidth="1"/>
    <col min="8" max="8" width="12.85546875" bestFit="1" customWidth="1"/>
    <col min="9" max="9" width="2.7109375" customWidth="1"/>
    <col min="10" max="10" width="2.85546875" customWidth="1"/>
    <col min="11" max="11" width="10.28515625" bestFit="1" customWidth="1"/>
  </cols>
  <sheetData>
    <row r="1" spans="1:11" ht="71.25" customHeight="1">
      <c r="A1" s="379"/>
      <c r="B1" s="390"/>
      <c r="C1" s="391"/>
      <c r="D1" s="392"/>
      <c r="E1" s="393"/>
      <c r="F1" s="393"/>
      <c r="G1" s="393"/>
      <c r="H1" s="394"/>
      <c r="I1" s="379"/>
    </row>
    <row r="2" spans="1:11">
      <c r="A2" s="379"/>
      <c r="B2" s="740" t="s">
        <v>38</v>
      </c>
      <c r="C2" s="741"/>
      <c r="D2" s="741"/>
      <c r="E2" s="741"/>
      <c r="F2" s="741"/>
      <c r="G2" s="741"/>
      <c r="H2" s="742"/>
      <c r="I2" s="396"/>
    </row>
    <row r="3" spans="1:11">
      <c r="A3" s="379"/>
      <c r="B3" s="743" t="s">
        <v>39</v>
      </c>
      <c r="C3" s="744"/>
      <c r="D3" s="744"/>
      <c r="E3" s="744"/>
      <c r="F3" s="744"/>
      <c r="G3" s="744"/>
      <c r="H3" s="745"/>
      <c r="I3" s="397"/>
    </row>
    <row r="4" spans="1:11">
      <c r="A4" s="379"/>
      <c r="B4" s="743" t="str">
        <f>'Memória de Cálculo'!A9</f>
        <v>SECRETARIA MUNICIPAL DE INFRAESTRUTURA</v>
      </c>
      <c r="C4" s="744"/>
      <c r="D4" s="744"/>
      <c r="E4" s="744"/>
      <c r="F4" s="744"/>
      <c r="G4" s="744"/>
      <c r="H4" s="745"/>
      <c r="I4" s="397"/>
    </row>
    <row r="5" spans="1:11">
      <c r="A5" s="379"/>
      <c r="B5" s="411"/>
      <c r="C5" s="412"/>
      <c r="D5" s="412"/>
      <c r="E5" s="412"/>
      <c r="F5" s="412"/>
      <c r="G5" s="412"/>
      <c r="H5" s="413"/>
      <c r="I5" s="398"/>
    </row>
    <row r="6" spans="1:11" ht="18">
      <c r="A6" s="399"/>
      <c r="B6" s="746" t="s">
        <v>286</v>
      </c>
      <c r="C6" s="747"/>
      <c r="D6" s="747"/>
      <c r="E6" s="747"/>
      <c r="F6" s="747"/>
      <c r="G6" s="747"/>
      <c r="H6" s="748"/>
      <c r="I6" s="379"/>
    </row>
    <row r="7" spans="1:11" ht="18">
      <c r="A7" s="400"/>
      <c r="B7" s="401"/>
      <c r="C7" s="402"/>
      <c r="D7" s="402"/>
      <c r="E7" s="402"/>
      <c r="F7" s="402"/>
      <c r="G7" s="402"/>
      <c r="H7" s="403"/>
      <c r="I7" s="379"/>
    </row>
    <row r="8" spans="1:11" ht="42" customHeight="1">
      <c r="A8" s="379"/>
      <c r="B8" s="749" t="s">
        <v>287</v>
      </c>
      <c r="C8" s="750"/>
      <c r="D8" s="750"/>
      <c r="E8" s="750"/>
      <c r="F8" s="750"/>
      <c r="G8" s="750"/>
      <c r="H8" s="751"/>
      <c r="I8" s="379"/>
    </row>
    <row r="9" spans="1:11">
      <c r="A9" s="379"/>
      <c r="B9" s="404" t="s">
        <v>288</v>
      </c>
      <c r="C9" s="414"/>
      <c r="D9" s="415"/>
      <c r="E9" s="409"/>
      <c r="F9" s="409"/>
      <c r="G9" s="409"/>
      <c r="H9" s="410"/>
      <c r="I9" s="379"/>
    </row>
    <row r="10" spans="1:11">
      <c r="A10" s="379"/>
      <c r="B10" s="404" t="s">
        <v>44</v>
      </c>
      <c r="C10" s="414"/>
      <c r="D10" s="415"/>
      <c r="E10" s="405"/>
      <c r="F10" s="405"/>
      <c r="G10" s="405"/>
      <c r="H10" s="406"/>
      <c r="I10" s="379"/>
    </row>
    <row r="11" spans="1:11" s="379" customFormat="1">
      <c r="B11" s="404"/>
      <c r="C11" s="414"/>
      <c r="D11" s="415"/>
      <c r="E11" s="409"/>
      <c r="F11" s="409"/>
      <c r="G11" s="409"/>
      <c r="H11" s="410"/>
    </row>
    <row r="12" spans="1:11">
      <c r="A12" s="379"/>
      <c r="B12" s="438" t="s">
        <v>58</v>
      </c>
      <c r="C12" s="439"/>
      <c r="D12" s="440" t="s">
        <v>289</v>
      </c>
      <c r="E12" s="441"/>
      <c r="F12" s="441"/>
      <c r="G12" s="441"/>
      <c r="H12" s="438" t="s">
        <v>290</v>
      </c>
      <c r="I12" s="379"/>
    </row>
    <row r="13" spans="1:11" ht="25.5">
      <c r="A13" s="379"/>
      <c r="B13" s="438" t="s">
        <v>291</v>
      </c>
      <c r="C13" s="438" t="s">
        <v>48</v>
      </c>
      <c r="D13" s="442" t="s">
        <v>208</v>
      </c>
      <c r="E13" s="438" t="s">
        <v>292</v>
      </c>
      <c r="F13" s="438" t="s">
        <v>293</v>
      </c>
      <c r="G13" s="442" t="s">
        <v>294</v>
      </c>
      <c r="H13" s="438" t="s">
        <v>295</v>
      </c>
      <c r="I13" s="379"/>
    </row>
    <row r="14" spans="1:11">
      <c r="A14" s="379"/>
      <c r="B14" s="443">
        <v>93565</v>
      </c>
      <c r="C14" s="444" t="s">
        <v>336</v>
      </c>
      <c r="D14" s="445" t="s">
        <v>306</v>
      </c>
      <c r="E14" s="446" t="s">
        <v>61</v>
      </c>
      <c r="F14" s="447">
        <v>0.22572999999999999</v>
      </c>
      <c r="G14" s="448">
        <v>13344.01</v>
      </c>
      <c r="H14" s="449">
        <f>F14*G14</f>
        <v>3012.1433772999999</v>
      </c>
      <c r="I14" s="379"/>
    </row>
    <row r="15" spans="1:11">
      <c r="A15" s="379"/>
      <c r="B15" s="443">
        <v>93572</v>
      </c>
      <c r="C15" s="444" t="s">
        <v>336</v>
      </c>
      <c r="D15" s="445" t="s">
        <v>307</v>
      </c>
      <c r="E15" s="446" t="s">
        <v>61</v>
      </c>
      <c r="F15" s="446">
        <v>1</v>
      </c>
      <c r="G15" s="448">
        <v>3480.46</v>
      </c>
      <c r="H15" s="449">
        <f>F15*G15</f>
        <v>3480.46</v>
      </c>
      <c r="I15" s="379"/>
    </row>
    <row r="16" spans="1:11">
      <c r="A16" s="379"/>
      <c r="B16" s="450"/>
      <c r="C16" s="450"/>
      <c r="D16" s="451"/>
      <c r="E16" s="739" t="s">
        <v>296</v>
      </c>
      <c r="F16" s="739"/>
      <c r="G16" s="452" t="s">
        <v>264</v>
      </c>
      <c r="H16" s="449">
        <f>H14+H15</f>
        <v>6492.6033772999999</v>
      </c>
      <c r="I16" s="379"/>
      <c r="K16" s="148"/>
    </row>
    <row r="17" spans="1:11">
      <c r="A17" s="379"/>
      <c r="B17" s="450"/>
      <c r="C17" s="450"/>
      <c r="D17" s="451"/>
      <c r="E17" s="453" t="s">
        <v>297</v>
      </c>
      <c r="F17" s="454">
        <v>0.26140000000000002</v>
      </c>
      <c r="G17" s="452" t="s">
        <v>264</v>
      </c>
      <c r="H17" s="449">
        <f>H16*F17</f>
        <v>1697.1665228262202</v>
      </c>
      <c r="I17" s="379"/>
      <c r="K17" s="148"/>
    </row>
    <row r="18" spans="1:11">
      <c r="B18" s="450"/>
      <c r="C18" s="450"/>
      <c r="D18" s="451"/>
      <c r="E18" s="738" t="s">
        <v>298</v>
      </c>
      <c r="F18" s="738"/>
      <c r="G18" s="452" t="s">
        <v>264</v>
      </c>
      <c r="H18" s="449">
        <f>H16+H17</f>
        <v>8189.7699001262199</v>
      </c>
      <c r="I18" s="379"/>
      <c r="K18" s="148"/>
    </row>
    <row r="19" spans="1:11" s="379" customFormat="1">
      <c r="B19" s="432"/>
      <c r="C19" s="432"/>
      <c r="D19" s="433"/>
      <c r="E19" s="434"/>
      <c r="F19" s="435"/>
      <c r="G19" s="436"/>
      <c r="H19" s="437"/>
      <c r="K19" s="148"/>
    </row>
    <row r="20" spans="1:11" s="379" customFormat="1">
      <c r="B20" s="455"/>
      <c r="C20" s="455"/>
      <c r="D20" s="456"/>
      <c r="E20" s="457"/>
      <c r="F20" s="458"/>
      <c r="G20" s="459"/>
      <c r="H20" s="460"/>
      <c r="K20" s="148"/>
    </row>
    <row r="21" spans="1:11" ht="25.5">
      <c r="B21" s="438" t="s">
        <v>79</v>
      </c>
      <c r="C21" s="461" t="s">
        <v>339</v>
      </c>
      <c r="D21" s="440" t="s">
        <v>338</v>
      </c>
      <c r="E21" s="441"/>
      <c r="F21" s="441"/>
      <c r="G21" s="441"/>
      <c r="H21" s="438" t="s">
        <v>299</v>
      </c>
      <c r="I21" s="395"/>
    </row>
    <row r="22" spans="1:11" ht="25.5">
      <c r="B22" s="438" t="s">
        <v>291</v>
      </c>
      <c r="C22" s="438" t="s">
        <v>48</v>
      </c>
      <c r="D22" s="442" t="s">
        <v>208</v>
      </c>
      <c r="E22" s="438" t="s">
        <v>292</v>
      </c>
      <c r="F22" s="438" t="s">
        <v>293</v>
      </c>
      <c r="G22" s="442" t="s">
        <v>294</v>
      </c>
      <c r="H22" s="438" t="s">
        <v>295</v>
      </c>
      <c r="I22" s="395"/>
    </row>
    <row r="23" spans="1:11" s="18" customFormat="1" ht="38.25">
      <c r="B23" s="443">
        <v>5684</v>
      </c>
      <c r="C23" s="444" t="s">
        <v>336</v>
      </c>
      <c r="D23" s="451" t="s">
        <v>340</v>
      </c>
      <c r="E23" s="446" t="s">
        <v>341</v>
      </c>
      <c r="F23" s="486">
        <v>3.0999999999999999E-3</v>
      </c>
      <c r="G23" s="487">
        <v>92.02</v>
      </c>
      <c r="H23" s="449">
        <f t="shared" ref="H23:H28" si="0">F23*G23</f>
        <v>0.28526199999999996</v>
      </c>
      <c r="I23" s="395"/>
    </row>
    <row r="24" spans="1:11" s="18" customFormat="1" ht="38.25">
      <c r="B24" s="443">
        <v>5685</v>
      </c>
      <c r="C24" s="444" t="s">
        <v>336</v>
      </c>
      <c r="D24" s="451" t="s">
        <v>342</v>
      </c>
      <c r="E24" s="446" t="s">
        <v>341</v>
      </c>
      <c r="F24" s="486">
        <v>0.13089999999999999</v>
      </c>
      <c r="G24" s="489">
        <v>36.119999999999997</v>
      </c>
      <c r="H24" s="449">
        <f t="shared" si="0"/>
        <v>4.7281079999999989</v>
      </c>
      <c r="I24" s="395"/>
    </row>
    <row r="25" spans="1:11" s="18" customFormat="1">
      <c r="B25" s="443">
        <v>88260</v>
      </c>
      <c r="C25" s="444" t="s">
        <v>336</v>
      </c>
      <c r="D25" s="488" t="s">
        <v>343</v>
      </c>
      <c r="E25" s="446" t="s">
        <v>344</v>
      </c>
      <c r="F25" s="486">
        <v>0.40210000000000001</v>
      </c>
      <c r="G25" s="489">
        <v>16.7</v>
      </c>
      <c r="H25" s="449">
        <f t="shared" si="0"/>
        <v>6.7150699999999999</v>
      </c>
      <c r="I25" s="395"/>
    </row>
    <row r="26" spans="1:11" s="472" customFormat="1">
      <c r="B26" s="443">
        <v>88316</v>
      </c>
      <c r="C26" s="444" t="s">
        <v>336</v>
      </c>
      <c r="D26" s="490" t="s">
        <v>345</v>
      </c>
      <c r="E26" s="446" t="s">
        <v>344</v>
      </c>
      <c r="F26" s="486">
        <v>0.40210000000000001</v>
      </c>
      <c r="G26" s="463">
        <v>12.9</v>
      </c>
      <c r="H26" s="449">
        <f t="shared" si="0"/>
        <v>5.1870900000000004</v>
      </c>
      <c r="I26" s="395"/>
    </row>
    <row r="27" spans="1:11" s="18" customFormat="1" ht="25.5">
      <c r="B27" s="443">
        <v>88628</v>
      </c>
      <c r="C27" s="444" t="s">
        <v>336</v>
      </c>
      <c r="D27" s="490" t="s">
        <v>346</v>
      </c>
      <c r="E27" s="446" t="s">
        <v>101</v>
      </c>
      <c r="F27" s="486">
        <v>2.0400000000000001E-2</v>
      </c>
      <c r="G27" s="489">
        <v>440.83</v>
      </c>
      <c r="H27" s="449">
        <f t="shared" si="0"/>
        <v>8.9929319999999997</v>
      </c>
      <c r="I27" s="395"/>
    </row>
    <row r="28" spans="1:11" s="18" customFormat="1" ht="25.5">
      <c r="B28" s="443">
        <v>367</v>
      </c>
      <c r="C28" s="444" t="s">
        <v>336</v>
      </c>
      <c r="D28" s="490" t="s">
        <v>347</v>
      </c>
      <c r="E28" s="446" t="s">
        <v>101</v>
      </c>
      <c r="F28" s="464">
        <v>0.114</v>
      </c>
      <c r="G28" s="489">
        <v>70</v>
      </c>
      <c r="H28" s="449">
        <f t="shared" si="0"/>
        <v>7.98</v>
      </c>
      <c r="I28" s="395"/>
    </row>
    <row r="29" spans="1:11" s="472" customFormat="1" ht="25.5">
      <c r="B29" s="443">
        <v>4385</v>
      </c>
      <c r="C29" s="444" t="s">
        <v>300</v>
      </c>
      <c r="D29" s="490" t="s">
        <v>301</v>
      </c>
      <c r="E29" s="446" t="s">
        <v>302</v>
      </c>
      <c r="F29" s="462">
        <v>3.3000000000000002E-2</v>
      </c>
      <c r="G29" s="463">
        <v>820</v>
      </c>
      <c r="H29" s="449">
        <f t="shared" ref="H29" si="1">F29*G29</f>
        <v>27.060000000000002</v>
      </c>
      <c r="I29" s="395"/>
    </row>
    <row r="30" spans="1:11">
      <c r="B30" s="450"/>
      <c r="C30" s="450"/>
      <c r="D30" s="451"/>
      <c r="E30" s="739" t="s">
        <v>296</v>
      </c>
      <c r="F30" s="739"/>
      <c r="G30" s="452" t="s">
        <v>264</v>
      </c>
      <c r="H30" s="449">
        <f>SUM(H23:H29)</f>
        <v>60.948462000000006</v>
      </c>
      <c r="I30" s="395"/>
    </row>
    <row r="31" spans="1:11">
      <c r="B31" s="450"/>
      <c r="C31" s="450"/>
      <c r="D31" s="451"/>
      <c r="E31" s="453" t="s">
        <v>297</v>
      </c>
      <c r="F31" s="454">
        <v>0.26140000000000002</v>
      </c>
      <c r="G31" s="452" t="s">
        <v>264</v>
      </c>
      <c r="H31" s="449">
        <f>H30*F31</f>
        <v>15.931927966800004</v>
      </c>
      <c r="I31" s="395"/>
    </row>
    <row r="32" spans="1:11">
      <c r="B32" s="450"/>
      <c r="C32" s="450"/>
      <c r="D32" s="451"/>
      <c r="E32" s="738" t="s">
        <v>298</v>
      </c>
      <c r="F32" s="738"/>
      <c r="G32" s="452" t="s">
        <v>264</v>
      </c>
      <c r="H32" s="449">
        <f>H30+H31</f>
        <v>76.88038996680001</v>
      </c>
      <c r="I32" s="395"/>
    </row>
    <row r="33" spans="2:9">
      <c r="B33" s="407"/>
      <c r="C33" s="407"/>
      <c r="D33" s="408"/>
      <c r="E33" s="389"/>
      <c r="F33" s="389"/>
      <c r="G33" s="389"/>
      <c r="H33" s="389"/>
      <c r="I33" s="395"/>
    </row>
    <row r="35" spans="2:9">
      <c r="H35" s="148"/>
    </row>
  </sheetData>
  <mergeCells count="9">
    <mergeCell ref="E18:F18"/>
    <mergeCell ref="E30:F30"/>
    <mergeCell ref="E32:F32"/>
    <mergeCell ref="B2:H2"/>
    <mergeCell ref="B3:H3"/>
    <mergeCell ref="B4:H4"/>
    <mergeCell ref="B6:H6"/>
    <mergeCell ref="B8:H8"/>
    <mergeCell ref="E16:F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G10"/>
  <sheetViews>
    <sheetView view="pageBreakPreview" zoomScaleNormal="100" zoomScaleSheetLayoutView="100" workbookViewId="0">
      <selection activeCell="F12" sqref="F12"/>
    </sheetView>
  </sheetViews>
  <sheetFormatPr defaultRowHeight="15"/>
  <cols>
    <col min="1" max="1" width="22.85546875" style="379" customWidth="1"/>
    <col min="2" max="2" width="40.5703125" style="379" bestFit="1" customWidth="1"/>
    <col min="3" max="3" width="42.28515625" style="379" bestFit="1" customWidth="1"/>
    <col min="4" max="4" width="17" style="379" bestFit="1" customWidth="1"/>
    <col min="5" max="5" width="17" style="379" customWidth="1"/>
    <col min="6" max="6" width="27.42578125" style="379" bestFit="1" customWidth="1"/>
    <col min="7" max="7" width="10.42578125" style="379" bestFit="1" customWidth="1"/>
    <col min="8" max="16384" width="9.140625" style="379"/>
  </cols>
  <sheetData>
    <row r="1" spans="1:7" ht="50.25" customHeight="1" thickBot="1">
      <c r="A1" s="755" t="s">
        <v>311</v>
      </c>
      <c r="B1" s="756"/>
      <c r="C1" s="756"/>
      <c r="D1" s="757"/>
      <c r="E1" s="473"/>
      <c r="F1" s="758" t="s">
        <v>300</v>
      </c>
      <c r="G1" s="759"/>
    </row>
    <row r="2" spans="1:7" ht="42.75" customHeight="1" thickBot="1">
      <c r="A2" s="760" t="str">
        <f>'Planilha Orçamentária'!A10:I10</f>
        <v>OBJETO: OBRAS E SERVIÇOS DE TERRAPLENAGEM, DRENAGEM DE AGUAS PLUVIAIS E PAVIMENTAÇÃO EM LOGRADOUROS NOS BAIRROS BAIXA GRANDE , BOM SUCESSO, SANTA ESMERALDA (1 -2), CACIMBAS, BRASÍLIA, JARDIM TROPICAL, NOVO HORIZONTE, MANOEL TELES, CANAFÍSTULAII, BOA VISTA E CAVACO NO MUNICÍPIO DE ARAPIRACA/AL.</v>
      </c>
      <c r="B2" s="761"/>
      <c r="C2" s="761"/>
      <c r="D2" s="761"/>
      <c r="E2" s="761"/>
      <c r="F2" s="761"/>
      <c r="G2" s="762"/>
    </row>
    <row r="3" spans="1:7" ht="16.5" thickBot="1">
      <c r="A3" s="763"/>
      <c r="B3" s="764"/>
      <c r="C3" s="764"/>
      <c r="D3" s="764"/>
      <c r="E3" s="764"/>
      <c r="F3" s="764"/>
      <c r="G3" s="765"/>
    </row>
    <row r="4" spans="1:7" ht="18.75" thickBot="1">
      <c r="A4" s="766" t="s">
        <v>312</v>
      </c>
      <c r="B4" s="767"/>
      <c r="C4" s="767"/>
      <c r="D4" s="767"/>
      <c r="E4" s="767"/>
      <c r="F4" s="767"/>
      <c r="G4" s="768"/>
    </row>
    <row r="5" spans="1:7">
      <c r="A5" s="474" t="s">
        <v>313</v>
      </c>
      <c r="B5" s="474" t="s">
        <v>314</v>
      </c>
      <c r="C5" s="474" t="s">
        <v>315</v>
      </c>
      <c r="D5" s="474" t="s">
        <v>316</v>
      </c>
      <c r="E5" s="474" t="s">
        <v>335</v>
      </c>
      <c r="F5" s="474" t="s">
        <v>317</v>
      </c>
      <c r="G5" s="474" t="s">
        <v>318</v>
      </c>
    </row>
    <row r="6" spans="1:7" ht="24">
      <c r="A6" s="475" t="s">
        <v>319</v>
      </c>
      <c r="B6" s="476" t="s">
        <v>320</v>
      </c>
      <c r="C6" s="477" t="s">
        <v>321</v>
      </c>
      <c r="D6" s="478" t="s">
        <v>322</v>
      </c>
      <c r="E6" s="483">
        <v>44252</v>
      </c>
      <c r="F6" s="479" t="s">
        <v>323</v>
      </c>
      <c r="G6" s="478">
        <v>830</v>
      </c>
    </row>
    <row r="7" spans="1:7" ht="24">
      <c r="A7" s="475" t="s">
        <v>324</v>
      </c>
      <c r="B7" s="476" t="s">
        <v>325</v>
      </c>
      <c r="C7" s="477" t="s">
        <v>326</v>
      </c>
      <c r="D7" s="478" t="s">
        <v>327</v>
      </c>
      <c r="E7" s="483">
        <v>44252</v>
      </c>
      <c r="F7" s="479" t="s">
        <v>328</v>
      </c>
      <c r="G7" s="478">
        <v>800</v>
      </c>
    </row>
    <row r="8" spans="1:7">
      <c r="A8" s="475" t="s">
        <v>329</v>
      </c>
      <c r="B8" s="476" t="s">
        <v>330</v>
      </c>
      <c r="C8" s="477" t="s">
        <v>331</v>
      </c>
      <c r="D8" s="478" t="s">
        <v>332</v>
      </c>
      <c r="E8" s="483">
        <v>44252</v>
      </c>
      <c r="F8" s="479" t="s">
        <v>333</v>
      </c>
      <c r="G8" s="478">
        <v>830</v>
      </c>
    </row>
    <row r="9" spans="1:7">
      <c r="A9" s="477"/>
      <c r="B9" s="480" t="s">
        <v>334</v>
      </c>
      <c r="C9" s="481"/>
      <c r="D9" s="477"/>
      <c r="E9" s="477"/>
      <c r="F9" s="477"/>
      <c r="G9" s="478">
        <f>AVERAGE(G6:G8)</f>
        <v>820</v>
      </c>
    </row>
    <row r="10" spans="1:7">
      <c r="A10" s="752"/>
      <c r="B10" s="753"/>
      <c r="C10" s="753"/>
      <c r="D10" s="753"/>
      <c r="E10" s="753"/>
      <c r="F10" s="753"/>
      <c r="G10" s="754"/>
    </row>
  </sheetData>
  <mergeCells count="6">
    <mergeCell ref="A10:G10"/>
    <mergeCell ref="A1:D1"/>
    <mergeCell ref="F1:G1"/>
    <mergeCell ref="A2:G2"/>
    <mergeCell ref="A3:G3"/>
    <mergeCell ref="A4:G4"/>
  </mergeCells>
  <pageMargins left="0.511811024" right="0.511811024" top="0.78740157499999996" bottom="0.78740157499999996" header="0.31496062000000002" footer="0.31496062000000002"/>
  <pageSetup paperSize="9" scale="76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D42"/>
  <sheetViews>
    <sheetView topLeftCell="A25" workbookViewId="0">
      <selection activeCell="D41" sqref="D41"/>
    </sheetView>
  </sheetViews>
  <sheetFormatPr defaultRowHeight="15"/>
  <cols>
    <col min="1" max="1" width="45.7109375" bestFit="1" customWidth="1"/>
    <col min="2" max="4" width="14.28515625" customWidth="1"/>
  </cols>
  <sheetData>
    <row r="1" spans="1:4" s="379" customFormat="1"/>
    <row r="2" spans="1:4" s="379" customFormat="1"/>
    <row r="3" spans="1:4" s="379" customFormat="1">
      <c r="A3" s="772" t="s">
        <v>304</v>
      </c>
      <c r="B3" s="772"/>
      <c r="C3" s="772"/>
      <c r="D3" s="772"/>
    </row>
    <row r="4" spans="1:4" s="379" customFormat="1">
      <c r="A4" s="773"/>
      <c r="B4" s="773"/>
      <c r="C4" s="773"/>
      <c r="D4" s="773"/>
    </row>
    <row r="5" spans="1:4">
      <c r="A5" s="376" t="s">
        <v>131</v>
      </c>
      <c r="B5" s="376" t="s">
        <v>2</v>
      </c>
      <c r="C5" s="376" t="s">
        <v>1</v>
      </c>
      <c r="D5" s="376" t="s">
        <v>128</v>
      </c>
    </row>
    <row r="6" spans="1:4">
      <c r="A6" s="155" t="s">
        <v>0</v>
      </c>
      <c r="B6" s="428"/>
      <c r="C6" s="153"/>
      <c r="D6" s="154"/>
    </row>
    <row r="7" spans="1:4">
      <c r="A7" s="378" t="s">
        <v>3</v>
      </c>
      <c r="B7" s="375">
        <v>128.65</v>
      </c>
      <c r="C7" s="377">
        <v>7</v>
      </c>
      <c r="D7" s="430">
        <f t="shared" ref="D7:D31" si="0">B7*C7</f>
        <v>900.55000000000007</v>
      </c>
    </row>
    <row r="8" spans="1:4">
      <c r="A8" s="378" t="s">
        <v>4</v>
      </c>
      <c r="B8" s="375">
        <v>189.66</v>
      </c>
      <c r="C8" s="377">
        <v>7</v>
      </c>
      <c r="D8" s="430">
        <f t="shared" si="0"/>
        <v>1327.62</v>
      </c>
    </row>
    <row r="9" spans="1:4">
      <c r="A9" s="378" t="s">
        <v>5</v>
      </c>
      <c r="B9" s="375">
        <v>140</v>
      </c>
      <c r="C9" s="377">
        <v>7</v>
      </c>
      <c r="D9" s="430">
        <f t="shared" si="0"/>
        <v>980</v>
      </c>
    </row>
    <row r="10" spans="1:4">
      <c r="A10" s="378" t="s">
        <v>6</v>
      </c>
      <c r="B10" s="375">
        <v>125.95</v>
      </c>
      <c r="C10" s="377">
        <v>7</v>
      </c>
      <c r="D10" s="430">
        <f t="shared" si="0"/>
        <v>881.65</v>
      </c>
    </row>
    <row r="11" spans="1:4">
      <c r="A11" s="378" t="s">
        <v>7</v>
      </c>
      <c r="B11" s="375">
        <v>175.5</v>
      </c>
      <c r="C11" s="377">
        <v>7</v>
      </c>
      <c r="D11" s="430">
        <f t="shared" si="0"/>
        <v>1228.5</v>
      </c>
    </row>
    <row r="12" spans="1:4">
      <c r="A12" s="378" t="s">
        <v>8</v>
      </c>
      <c r="B12" s="375">
        <v>526.79999999999995</v>
      </c>
      <c r="C12" s="377">
        <v>7</v>
      </c>
      <c r="D12" s="430">
        <f t="shared" si="0"/>
        <v>3687.5999999999995</v>
      </c>
    </row>
    <row r="13" spans="1:4">
      <c r="A13" s="378" t="s">
        <v>9</v>
      </c>
      <c r="B13" s="375">
        <v>192.75</v>
      </c>
      <c r="C13" s="377">
        <v>7</v>
      </c>
      <c r="D13" s="430">
        <f t="shared" si="0"/>
        <v>1349.25</v>
      </c>
    </row>
    <row r="14" spans="1:4">
      <c r="A14" s="378" t="s">
        <v>10</v>
      </c>
      <c r="B14" s="375">
        <f>(19*20)+8.47</f>
        <v>388.47</v>
      </c>
      <c r="C14" s="377">
        <v>7</v>
      </c>
      <c r="D14" s="430">
        <f t="shared" si="0"/>
        <v>2719.29</v>
      </c>
    </row>
    <row r="15" spans="1:4">
      <c r="A15" s="378" t="s">
        <v>11</v>
      </c>
      <c r="B15" s="375">
        <v>195.6</v>
      </c>
      <c r="C15" s="377">
        <v>7</v>
      </c>
      <c r="D15" s="430">
        <f t="shared" si="0"/>
        <v>1369.2</v>
      </c>
    </row>
    <row r="16" spans="1:4">
      <c r="A16" s="378" t="s">
        <v>12</v>
      </c>
      <c r="B16" s="375">
        <v>332.3</v>
      </c>
      <c r="C16" s="377">
        <v>7</v>
      </c>
      <c r="D16" s="430">
        <f t="shared" si="0"/>
        <v>2326.1</v>
      </c>
    </row>
    <row r="17" spans="1:4">
      <c r="A17" s="378" t="s">
        <v>13</v>
      </c>
      <c r="B17" s="375">
        <v>248</v>
      </c>
      <c r="C17" s="377">
        <v>7</v>
      </c>
      <c r="D17" s="430">
        <f t="shared" si="0"/>
        <v>1736</v>
      </c>
    </row>
    <row r="18" spans="1:4">
      <c r="A18" s="378" t="s">
        <v>14</v>
      </c>
      <c r="B18" s="375">
        <v>104.6</v>
      </c>
      <c r="C18" s="377">
        <v>7</v>
      </c>
      <c r="D18" s="430">
        <f t="shared" si="0"/>
        <v>732.19999999999993</v>
      </c>
    </row>
    <row r="19" spans="1:4">
      <c r="A19" s="378" t="s">
        <v>15</v>
      </c>
      <c r="B19" s="375">
        <v>111.85</v>
      </c>
      <c r="C19" s="377">
        <v>7</v>
      </c>
      <c r="D19" s="430">
        <f t="shared" si="0"/>
        <v>782.94999999999993</v>
      </c>
    </row>
    <row r="20" spans="1:4">
      <c r="A20" s="378" t="s">
        <v>16</v>
      </c>
      <c r="B20" s="375">
        <v>353.1</v>
      </c>
      <c r="C20" s="377">
        <v>7</v>
      </c>
      <c r="D20" s="430">
        <f t="shared" si="0"/>
        <v>2471.7000000000003</v>
      </c>
    </row>
    <row r="21" spans="1:4">
      <c r="A21" s="378" t="s">
        <v>17</v>
      </c>
      <c r="B21" s="375">
        <v>431.4</v>
      </c>
      <c r="C21" s="377">
        <v>7</v>
      </c>
      <c r="D21" s="430">
        <f t="shared" si="0"/>
        <v>3019.7999999999997</v>
      </c>
    </row>
    <row r="22" spans="1:4">
      <c r="A22" s="378" t="s">
        <v>18</v>
      </c>
      <c r="B22" s="375">
        <v>99.45</v>
      </c>
      <c r="C22" s="377">
        <v>7</v>
      </c>
      <c r="D22" s="430">
        <f t="shared" si="0"/>
        <v>696.15</v>
      </c>
    </row>
    <row r="23" spans="1:4">
      <c r="A23" s="378" t="s">
        <v>19</v>
      </c>
      <c r="B23" s="375">
        <v>295</v>
      </c>
      <c r="C23" s="377">
        <v>7</v>
      </c>
      <c r="D23" s="430">
        <f t="shared" si="0"/>
        <v>2065</v>
      </c>
    </row>
    <row r="24" spans="1:4">
      <c r="A24" s="378" t="s">
        <v>20</v>
      </c>
      <c r="B24" s="375">
        <v>272</v>
      </c>
      <c r="C24" s="377">
        <v>7</v>
      </c>
      <c r="D24" s="430">
        <f t="shared" si="0"/>
        <v>1904</v>
      </c>
    </row>
    <row r="25" spans="1:4">
      <c r="A25" s="378" t="s">
        <v>21</v>
      </c>
      <c r="B25" s="375">
        <v>183</v>
      </c>
      <c r="C25" s="377">
        <v>7</v>
      </c>
      <c r="D25" s="430">
        <f t="shared" si="0"/>
        <v>1281</v>
      </c>
    </row>
    <row r="26" spans="1:4">
      <c r="A26" s="378" t="s">
        <v>22</v>
      </c>
      <c r="B26" s="375">
        <v>113</v>
      </c>
      <c r="C26" s="377">
        <v>7</v>
      </c>
      <c r="D26" s="430">
        <f t="shared" si="0"/>
        <v>791</v>
      </c>
    </row>
    <row r="27" spans="1:4">
      <c r="A27" s="378" t="s">
        <v>23</v>
      </c>
      <c r="B27" s="375">
        <v>100.6</v>
      </c>
      <c r="C27" s="377">
        <v>7</v>
      </c>
      <c r="D27" s="430">
        <f t="shared" si="0"/>
        <v>704.19999999999993</v>
      </c>
    </row>
    <row r="28" spans="1:4">
      <c r="A28" s="378" t="s">
        <v>24</v>
      </c>
      <c r="B28" s="375">
        <v>154.6</v>
      </c>
      <c r="C28" s="377">
        <v>7</v>
      </c>
      <c r="D28" s="430">
        <f t="shared" si="0"/>
        <v>1082.2</v>
      </c>
    </row>
    <row r="29" spans="1:4">
      <c r="A29" s="378" t="s">
        <v>25</v>
      </c>
      <c r="B29" s="375">
        <v>57.1</v>
      </c>
      <c r="C29" s="377">
        <v>7</v>
      </c>
      <c r="D29" s="430">
        <f t="shared" si="0"/>
        <v>399.7</v>
      </c>
    </row>
    <row r="30" spans="1:4">
      <c r="A30" s="378" t="s">
        <v>26</v>
      </c>
      <c r="B30" s="375">
        <v>58.5</v>
      </c>
      <c r="C30" s="377">
        <v>7</v>
      </c>
      <c r="D30" s="430">
        <f t="shared" si="0"/>
        <v>409.5</v>
      </c>
    </row>
    <row r="31" spans="1:4">
      <c r="A31" s="378" t="s">
        <v>27</v>
      </c>
      <c r="B31" s="375">
        <v>38</v>
      </c>
      <c r="C31" s="377">
        <v>7</v>
      </c>
      <c r="D31" s="430">
        <f t="shared" si="0"/>
        <v>266</v>
      </c>
    </row>
    <row r="32" spans="1:4">
      <c r="A32" s="155" t="s">
        <v>28</v>
      </c>
      <c r="B32" s="428"/>
      <c r="C32" s="153"/>
      <c r="D32" s="154"/>
    </row>
    <row r="33" spans="1:4">
      <c r="A33" s="378" t="s">
        <v>29</v>
      </c>
      <c r="B33" s="375">
        <v>296.44</v>
      </c>
      <c r="C33" s="377">
        <v>4</v>
      </c>
      <c r="D33" s="430">
        <f>B33*C33</f>
        <v>1185.76</v>
      </c>
    </row>
    <row r="34" spans="1:4">
      <c r="A34" s="155" t="s">
        <v>30</v>
      </c>
      <c r="B34" s="428"/>
      <c r="C34" s="153"/>
      <c r="D34" s="154"/>
    </row>
    <row r="35" spans="1:4">
      <c r="A35" s="378" t="s">
        <v>31</v>
      </c>
      <c r="B35" s="375">
        <v>91</v>
      </c>
      <c r="C35" s="377">
        <v>6</v>
      </c>
      <c r="D35" s="430">
        <f>B35*C35</f>
        <v>546</v>
      </c>
    </row>
    <row r="36" spans="1:4">
      <c r="A36" s="378" t="s">
        <v>32</v>
      </c>
      <c r="B36" s="375">
        <v>114.45</v>
      </c>
      <c r="C36" s="377">
        <v>7</v>
      </c>
      <c r="D36" s="430">
        <f>B36*C36</f>
        <v>801.15</v>
      </c>
    </row>
    <row r="37" spans="1:4">
      <c r="A37" s="378" t="s">
        <v>33</v>
      </c>
      <c r="B37" s="375">
        <v>148.55000000000001</v>
      </c>
      <c r="C37" s="377">
        <v>7</v>
      </c>
      <c r="D37" s="430">
        <f>B37*C37</f>
        <v>1039.8500000000001</v>
      </c>
    </row>
    <row r="38" spans="1:4">
      <c r="A38" s="155" t="s">
        <v>34</v>
      </c>
      <c r="B38" s="428"/>
      <c r="C38" s="153"/>
      <c r="D38" s="154"/>
    </row>
    <row r="39" spans="1:4">
      <c r="A39" s="378" t="s">
        <v>35</v>
      </c>
      <c r="B39" s="375">
        <v>78</v>
      </c>
      <c r="C39" s="377">
        <v>7</v>
      </c>
      <c r="D39" s="430">
        <f>B39*C39</f>
        <v>546</v>
      </c>
    </row>
    <row r="40" spans="1:4">
      <c r="A40" s="155" t="s">
        <v>36</v>
      </c>
      <c r="B40" s="428"/>
      <c r="C40" s="153"/>
      <c r="D40" s="154"/>
    </row>
    <row r="41" spans="1:4">
      <c r="A41" s="378" t="s">
        <v>37</v>
      </c>
      <c r="B41" s="375">
        <v>273</v>
      </c>
      <c r="C41" s="377">
        <v>7</v>
      </c>
      <c r="D41" s="430">
        <f>B41*C41</f>
        <v>1911</v>
      </c>
    </row>
    <row r="42" spans="1:4">
      <c r="A42" s="769" t="s">
        <v>303</v>
      </c>
      <c r="B42" s="770"/>
      <c r="C42" s="771"/>
      <c r="D42" s="429">
        <f>SUM(D7:D41)</f>
        <v>41140.92</v>
      </c>
    </row>
  </sheetData>
  <mergeCells count="2">
    <mergeCell ref="A42:C42"/>
    <mergeCell ref="A3:D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Planilha Orçamentária (2)</vt:lpstr>
      <vt:lpstr>Planilha Orçamentária</vt:lpstr>
      <vt:lpstr>Memória de Cálculo</vt:lpstr>
      <vt:lpstr>Curva ABC</vt:lpstr>
      <vt:lpstr>Cronograma</vt:lpstr>
      <vt:lpstr>QCI</vt:lpstr>
      <vt:lpstr>Composição</vt:lpstr>
      <vt:lpstr>COTAÇÃO</vt:lpstr>
      <vt:lpstr>QUADRO RESUMO</vt:lpstr>
      <vt:lpstr>Composição!Area_de_impressao</vt:lpstr>
      <vt:lpstr>'Curva ABC'!Area_de_impressao</vt:lpstr>
      <vt:lpstr>'Planilha Orçamentária'!Area_de_impressao</vt:lpstr>
      <vt:lpstr>'Planilha Orçamentária (2)'!Area_de_impressao</vt:lpstr>
      <vt:lpstr>QCI!Area_de_impressao</vt:lpstr>
      <vt:lpstr>'Curva ABC'!Titulos_de_impressao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Carvalho</dc:creator>
  <cp:lastModifiedBy>Marcos Antonio</cp:lastModifiedBy>
  <cp:lastPrinted>2021-03-11T20:26:57Z</cp:lastPrinted>
  <dcterms:created xsi:type="dcterms:W3CDTF">2020-02-17T19:49:34Z</dcterms:created>
  <dcterms:modified xsi:type="dcterms:W3CDTF">2021-04-12T13:08:31Z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Enabled">
    <vt:lpwstr>True</vt:lpwstr>
  </property>
  <property fmtid="{D5CDD505-2E9C-101B-9397-08002B2CF9AE}" pid="3" name="MSIP_Label_fde7aacd-7cc4-4c31-9e6f-7ef306428f09_SiteId">
    <vt:lpwstr>ab9bba98-684a-43fb-add8-9c2bebede229</vt:lpwstr>
  </property>
  <property fmtid="{D5CDD505-2E9C-101B-9397-08002B2CF9AE}" pid="4" name="MSIP_Label_fde7aacd-7cc4-4c31-9e6f-7ef306428f09_Owner">
    <vt:lpwstr>c131000@corp.caixa.gov.br</vt:lpwstr>
  </property>
  <property fmtid="{D5CDD505-2E9C-101B-9397-08002B2CF9AE}" pid="5" name="MSIP_Label_fde7aacd-7cc4-4c31-9e6f-7ef306428f09_SetDate">
    <vt:lpwstr>2021-03-11T18:35:23.1431491Z</vt:lpwstr>
  </property>
  <property fmtid="{D5CDD505-2E9C-101B-9397-08002B2CF9AE}" pid="6" name="MSIP_Label_fde7aacd-7cc4-4c31-9e6f-7ef306428f09_Name">
    <vt:lpwstr>#PUBLICO</vt:lpwstr>
  </property>
  <property fmtid="{D5CDD505-2E9C-101B-9397-08002B2CF9AE}" pid="7" name="MSIP_Label_fde7aacd-7cc4-4c31-9e6f-7ef306428f09_Application">
    <vt:lpwstr>Microsoft Azure Information Protection</vt:lpwstr>
  </property>
  <property fmtid="{D5CDD505-2E9C-101B-9397-08002B2CF9AE}" pid="8" name="MSIP_Label_fde7aacd-7cc4-4c31-9e6f-7ef306428f09_ActionId">
    <vt:lpwstr>092558bb-ee90-4661-9555-b163d948ed85</vt:lpwstr>
  </property>
  <property fmtid="{D5CDD505-2E9C-101B-9397-08002B2CF9AE}" pid="9" name="MSIP_Label_fde7aacd-7cc4-4c31-9e6f-7ef306428f09_Extended_MSFT_Method">
    <vt:lpwstr>Manual</vt:lpwstr>
  </property>
  <property fmtid="{D5CDD505-2E9C-101B-9397-08002B2CF9AE}" pid="10" name="Sensitivity">
    <vt:lpwstr>#PUBLICO</vt:lpwstr>
  </property>
</Properties>
</file>