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-105" yWindow="-105" windowWidth="23250" windowHeight="12570" tabRatio="922"/>
  </bookViews>
  <sheets>
    <sheet name="Planilha Orçamentária Global" sheetId="1" r:id="rId1"/>
    <sheet name="Memória de Calculo Global" sheetId="2" r:id="rId2"/>
    <sheet name="Planilha Rua Jose Ricardo G C" sheetId="23" r:id="rId3"/>
    <sheet name="Mem Calc Rua Jose Ricardo G C" sheetId="22" r:id="rId4"/>
    <sheet name="Planilha R Maria Salete STN T1" sheetId="25" r:id="rId5"/>
    <sheet name="Mem Calc R Maria Salete STN T1" sheetId="27" r:id="rId6"/>
    <sheet name="Planilha R Maria Salete STN T2" sheetId="30" r:id="rId7"/>
    <sheet name="Mem Calc R Maria Salete STN T2" sheetId="31" r:id="rId8"/>
    <sheet name="Planilha R Mangnólia A T Cavalc" sheetId="33" r:id="rId9"/>
    <sheet name="Mem Calc R Mangnólia A T Cavalc" sheetId="32" r:id="rId10"/>
    <sheet name="Planilha Praça 0501-24" sheetId="35" r:id="rId11"/>
    <sheet name="Mem Calc Praça 0501-24" sheetId="34" r:id="rId12"/>
    <sheet name="Composições Preço Unitário" sheetId="3" r:id="rId13"/>
    <sheet name="Cotações" sheetId="36" r:id="rId14"/>
    <sheet name="Curva ABC" sheetId="37" r:id="rId15"/>
    <sheet name="BDI" sheetId="38" r:id="rId16"/>
  </sheets>
  <definedNames>
    <definedName name="_xlnm.Print_Area" localSheetId="14">'Curva ABC'!$A$1:$J$35</definedName>
    <definedName name="_xlnm.Print_Area" localSheetId="11">'Mem Calc Praça 0501-24'!$A$1:$S$117</definedName>
    <definedName name="_xlnm.Print_Area" localSheetId="9">'Mem Calc R Mangnólia A T Cavalc'!$A$1:$S$117</definedName>
    <definedName name="_xlnm.Print_Area" localSheetId="5">'Mem Calc R Maria Salete STN T1'!$A$1:$S$117</definedName>
    <definedName name="_xlnm.Print_Area" localSheetId="7">'Mem Calc R Maria Salete STN T2'!$A$1:$S$118</definedName>
    <definedName name="_xlnm.Print_Area" localSheetId="3">'Mem Calc Rua Jose Ricardo G C'!$A$1:$S$123</definedName>
    <definedName name="_xlnm.Print_Area" localSheetId="1">'Memória de Calculo Global'!$A$1:$S$159</definedName>
    <definedName name="_xlnm.Print_Area" localSheetId="0">'Planilha Orçamentária Global'!$A$1:$I$43</definedName>
    <definedName name="_xlnm.Print_Area" localSheetId="6">'Planilha R Maria Salete STN T2'!$A$1:$I$43</definedName>
  </definedNames>
  <calcPr calcId="145621" fullPrecision="0"/>
</workbook>
</file>

<file path=xl/calcChain.xml><?xml version="1.0" encoding="utf-8"?>
<calcChain xmlns="http://schemas.openxmlformats.org/spreadsheetml/2006/main">
  <c r="I34" i="30" l="1"/>
  <c r="I35" i="30"/>
  <c r="I33" i="30"/>
  <c r="I40" i="35"/>
  <c r="I41" i="35"/>
  <c r="I42" i="35"/>
  <c r="I41" i="33"/>
  <c r="I21" i="35"/>
  <c r="I25" i="35"/>
  <c r="I26" i="35"/>
  <c r="I29" i="35"/>
  <c r="I31" i="35"/>
  <c r="I33" i="35"/>
  <c r="I34" i="35"/>
  <c r="I35" i="35"/>
  <c r="I37" i="35"/>
  <c r="I39" i="35"/>
  <c r="I40" i="33"/>
  <c r="I42" i="33"/>
  <c r="I39" i="33"/>
  <c r="I37" i="33"/>
  <c r="I34" i="33"/>
  <c r="I35" i="33"/>
  <c r="I33" i="33"/>
  <c r="I31" i="33"/>
  <c r="I29" i="33"/>
  <c r="I26" i="33"/>
  <c r="I25" i="33"/>
  <c r="I21" i="33"/>
  <c r="I37" i="30"/>
  <c r="I31" i="30"/>
  <c r="I29" i="30"/>
  <c r="I26" i="30"/>
  <c r="I25" i="30"/>
  <c r="I21" i="30"/>
  <c r="I42" i="25"/>
  <c r="I40" i="25"/>
  <c r="I41" i="25"/>
  <c r="I39" i="25"/>
  <c r="I37" i="25"/>
  <c r="I34" i="25"/>
  <c r="I35" i="25"/>
  <c r="I33" i="25"/>
  <c r="I31" i="25"/>
  <c r="I29" i="25"/>
  <c r="I26" i="25"/>
  <c r="I25" i="25"/>
  <c r="I21" i="25"/>
  <c r="I21" i="23"/>
  <c r="I26" i="23"/>
  <c r="I27" i="23"/>
  <c r="I28" i="23"/>
  <c r="I29" i="23"/>
  <c r="I30" i="23"/>
  <c r="I31" i="23"/>
  <c r="I25" i="23"/>
  <c r="I34" i="23"/>
  <c r="I35" i="23"/>
  <c r="I33" i="23"/>
  <c r="I37" i="23"/>
  <c r="I40" i="23"/>
  <c r="I41" i="23"/>
  <c r="I42" i="23"/>
  <c r="I39" i="23"/>
  <c r="I38" i="1"/>
  <c r="I23" i="1"/>
  <c r="I23" i="30" l="1"/>
  <c r="I38" i="25"/>
  <c r="I32" i="25"/>
  <c r="I23" i="25"/>
  <c r="I32" i="23"/>
  <c r="I38" i="23"/>
  <c r="I23" i="23"/>
  <c r="AZ14" i="36"/>
  <c r="F25" i="3" s="1"/>
  <c r="AZ15" i="36"/>
  <c r="AZ13" i="36"/>
  <c r="H43" i="23" l="1"/>
  <c r="N65" i="32"/>
  <c r="N66" i="32" s="1"/>
  <c r="R63" i="32" l="1"/>
  <c r="F33" i="33" s="1"/>
  <c r="Q96" i="2" l="1"/>
  <c r="I77" i="22"/>
  <c r="O77" i="22" s="1"/>
  <c r="I71" i="27"/>
  <c r="O71" i="27" s="1"/>
  <c r="I72" i="31"/>
  <c r="I71" i="32"/>
  <c r="O71" i="32" s="1"/>
  <c r="I71" i="34"/>
  <c r="O71" i="34" s="1"/>
  <c r="I57" i="32"/>
  <c r="O73" i="34" l="1"/>
  <c r="N65" i="34" l="1"/>
  <c r="O65" i="34" s="1"/>
  <c r="O66" i="34" s="1"/>
  <c r="R63" i="34" s="1"/>
  <c r="O86" i="2" l="1"/>
  <c r="F33" i="35"/>
  <c r="A29" i="37"/>
  <c r="B29" i="37"/>
  <c r="C29" i="37"/>
  <c r="D29" i="37"/>
  <c r="A27" i="37"/>
  <c r="B27" i="37"/>
  <c r="C27" i="37"/>
  <c r="D27" i="37"/>
  <c r="A33" i="37"/>
  <c r="B33" i="37"/>
  <c r="C33" i="37"/>
  <c r="D33" i="37"/>
  <c r="A24" i="37"/>
  <c r="B24" i="37"/>
  <c r="C24" i="37"/>
  <c r="D24" i="37"/>
  <c r="A20" i="37"/>
  <c r="B20" i="37"/>
  <c r="C20" i="37"/>
  <c r="D20" i="37"/>
  <c r="A21" i="37"/>
  <c r="B21" i="37"/>
  <c r="C21" i="37"/>
  <c r="D21" i="37"/>
  <c r="A22" i="37"/>
  <c r="B22" i="37"/>
  <c r="C22" i="37"/>
  <c r="D22" i="37"/>
  <c r="A31" i="37"/>
  <c r="B31" i="37"/>
  <c r="C31" i="37"/>
  <c r="D31" i="37"/>
  <c r="A28" i="37"/>
  <c r="B28" i="37"/>
  <c r="C28" i="37"/>
  <c r="D28" i="37"/>
  <c r="A25" i="37"/>
  <c r="B25" i="37"/>
  <c r="C25" i="37"/>
  <c r="D25" i="37"/>
  <c r="A32" i="37"/>
  <c r="B32" i="37"/>
  <c r="C32" i="37"/>
  <c r="D32" i="37"/>
  <c r="A26" i="37"/>
  <c r="B26" i="37"/>
  <c r="C26" i="37"/>
  <c r="D26" i="37"/>
  <c r="A34" i="37"/>
  <c r="B34" i="37"/>
  <c r="C34" i="37"/>
  <c r="D34" i="37"/>
  <c r="A30" i="37"/>
  <c r="B30" i="37"/>
  <c r="C30" i="37"/>
  <c r="D30" i="37"/>
  <c r="D23" i="37"/>
  <c r="C23" i="37"/>
  <c r="B23" i="37"/>
  <c r="A23" i="37"/>
  <c r="C7" i="2" l="1"/>
  <c r="A7" i="2"/>
  <c r="A6" i="2"/>
  <c r="A5" i="2"/>
  <c r="A4" i="2"/>
  <c r="E62" i="22" l="1"/>
  <c r="E53" i="22"/>
  <c r="E43" i="22"/>
  <c r="B155" i="2"/>
  <c r="B156" i="2" s="1"/>
  <c r="B157" i="2" s="1"/>
  <c r="B158" i="2" s="1"/>
  <c r="B145" i="2"/>
  <c r="B146" i="2" s="1"/>
  <c r="B147" i="2" s="1"/>
  <c r="B148" i="2" s="1"/>
  <c r="B135" i="2"/>
  <c r="B136" i="2" s="1"/>
  <c r="B137" i="2" s="1"/>
  <c r="B138" i="2" s="1"/>
  <c r="B125" i="2"/>
  <c r="B126" i="2" s="1"/>
  <c r="B127" i="2" s="1"/>
  <c r="B128" i="2" s="1"/>
  <c r="B114" i="2"/>
  <c r="B115" i="2" s="1"/>
  <c r="B116" i="2" s="1"/>
  <c r="B117" i="2" s="1"/>
  <c r="B103" i="2"/>
  <c r="B104" i="2" s="1"/>
  <c r="B105" i="2" s="1"/>
  <c r="B106" i="2" s="1"/>
  <c r="B93" i="2"/>
  <c r="B94" i="2" s="1"/>
  <c r="B95" i="2" s="1"/>
  <c r="B96" i="2" s="1"/>
  <c r="B83" i="2"/>
  <c r="B84" i="2" s="1"/>
  <c r="B85" i="2" s="1"/>
  <c r="B86" i="2" s="1"/>
  <c r="B71" i="2"/>
  <c r="B72" i="2" s="1"/>
  <c r="B73" i="2" s="1"/>
  <c r="B74" i="2" s="1"/>
  <c r="B60" i="2"/>
  <c r="B61" i="2" s="1"/>
  <c r="B62" i="2" s="1"/>
  <c r="B63" i="2" s="1"/>
  <c r="B48" i="2"/>
  <c r="B49" i="2" s="1"/>
  <c r="B50" i="2" s="1"/>
  <c r="B51" i="2" s="1"/>
  <c r="B38" i="2"/>
  <c r="B39" i="2" s="1"/>
  <c r="B40" i="2" s="1"/>
  <c r="B41" i="2" s="1"/>
  <c r="K87" i="31" l="1"/>
  <c r="K86" i="27"/>
  <c r="K92" i="22"/>
  <c r="G43" i="22"/>
  <c r="G53" i="22"/>
  <c r="G62" i="22"/>
  <c r="C43" i="22"/>
  <c r="C53" i="22"/>
  <c r="C62" i="22"/>
  <c r="L43" i="22"/>
  <c r="K43" i="22"/>
  <c r="H62" i="22"/>
  <c r="H71" i="22" s="1"/>
  <c r="F62" i="22"/>
  <c r="F71" i="22" s="1"/>
  <c r="B62" i="22"/>
  <c r="B71" i="22" s="1"/>
  <c r="H53" i="22"/>
  <c r="F53" i="22"/>
  <c r="B53" i="22"/>
  <c r="H43" i="22"/>
  <c r="F43" i="22"/>
  <c r="B43" i="22"/>
  <c r="J35" i="22"/>
  <c r="J43" i="22" s="1"/>
  <c r="J53" i="22" s="1"/>
  <c r="H35" i="22"/>
  <c r="F35" i="22"/>
  <c r="B35" i="22"/>
  <c r="L35" i="22"/>
  <c r="K35" i="22"/>
  <c r="G35" i="22"/>
  <c r="E35" i="22"/>
  <c r="C35" i="22"/>
  <c r="D19" i="22"/>
  <c r="D62" i="22" s="1"/>
  <c r="D35" i="22" l="1"/>
  <c r="D43" i="22"/>
  <c r="D53" i="22"/>
  <c r="I19" i="22"/>
  <c r="C7" i="31"/>
  <c r="C7" i="32"/>
  <c r="C7" i="34"/>
  <c r="G42" i="35"/>
  <c r="H42" i="35" s="1"/>
  <c r="E42" i="35"/>
  <c r="D42" i="35"/>
  <c r="C42" i="35"/>
  <c r="B42" i="35"/>
  <c r="A42" i="35"/>
  <c r="G41" i="35"/>
  <c r="H41" i="35" s="1"/>
  <c r="E41" i="35"/>
  <c r="D41" i="35"/>
  <c r="C41" i="35"/>
  <c r="B41" i="35"/>
  <c r="A41" i="35"/>
  <c r="G40" i="35"/>
  <c r="H40" i="35" s="1"/>
  <c r="E40" i="35"/>
  <c r="D40" i="35"/>
  <c r="C40" i="35"/>
  <c r="B40" i="35"/>
  <c r="A40" i="35"/>
  <c r="G39" i="35"/>
  <c r="H39" i="35" s="1"/>
  <c r="E39" i="35"/>
  <c r="D39" i="35"/>
  <c r="C39" i="35"/>
  <c r="B39" i="35"/>
  <c r="A39" i="35"/>
  <c r="D38" i="35"/>
  <c r="A38" i="35"/>
  <c r="G37" i="35"/>
  <c r="H37" i="35" s="1"/>
  <c r="E37" i="35"/>
  <c r="D37" i="35"/>
  <c r="C37" i="35"/>
  <c r="B37" i="35"/>
  <c r="A37" i="35"/>
  <c r="D36" i="35"/>
  <c r="A36" i="35"/>
  <c r="G35" i="35"/>
  <c r="H35" i="35" s="1"/>
  <c r="E35" i="35"/>
  <c r="D35" i="35"/>
  <c r="C35" i="35"/>
  <c r="B35" i="35"/>
  <c r="A35" i="35"/>
  <c r="G34" i="35"/>
  <c r="H34" i="35" s="1"/>
  <c r="E34" i="35"/>
  <c r="D34" i="35"/>
  <c r="C34" i="35"/>
  <c r="B34" i="35"/>
  <c r="A34" i="35"/>
  <c r="G33" i="35"/>
  <c r="H33" i="35" s="1"/>
  <c r="E33" i="35"/>
  <c r="D33" i="35"/>
  <c r="C33" i="35"/>
  <c r="B33" i="35"/>
  <c r="A33" i="35"/>
  <c r="D32" i="35"/>
  <c r="A32" i="35"/>
  <c r="G31" i="35"/>
  <c r="H31" i="35" s="1"/>
  <c r="E31" i="35"/>
  <c r="D31" i="35"/>
  <c r="C31" i="35"/>
  <c r="B31" i="35"/>
  <c r="A31" i="35"/>
  <c r="D30" i="35"/>
  <c r="A30" i="35"/>
  <c r="E29" i="35"/>
  <c r="D29" i="35"/>
  <c r="C29" i="35"/>
  <c r="B29" i="35"/>
  <c r="A29" i="35"/>
  <c r="D28" i="35"/>
  <c r="A28" i="35"/>
  <c r="D27" i="35"/>
  <c r="A27" i="35"/>
  <c r="G26" i="35"/>
  <c r="H26" i="35" s="1"/>
  <c r="E26" i="35"/>
  <c r="D26" i="35"/>
  <c r="C26" i="35"/>
  <c r="B26" i="35"/>
  <c r="A26" i="35"/>
  <c r="G25" i="35"/>
  <c r="H25" i="35" s="1"/>
  <c r="E25" i="35"/>
  <c r="D25" i="35"/>
  <c r="C25" i="35"/>
  <c r="B25" i="35"/>
  <c r="A25" i="35"/>
  <c r="D24" i="35"/>
  <c r="A24" i="35"/>
  <c r="D23" i="35"/>
  <c r="A23" i="35"/>
  <c r="G22" i="35"/>
  <c r="H22" i="35" s="1"/>
  <c r="E22" i="35"/>
  <c r="D22" i="35"/>
  <c r="C22" i="35"/>
  <c r="B22" i="35"/>
  <c r="A22" i="35"/>
  <c r="G21" i="35"/>
  <c r="H21" i="35" s="1"/>
  <c r="E21" i="35"/>
  <c r="D21" i="35"/>
  <c r="C21" i="35"/>
  <c r="B21" i="35"/>
  <c r="A21" i="35"/>
  <c r="D20" i="35"/>
  <c r="A20" i="35"/>
  <c r="E19" i="35"/>
  <c r="D19" i="35"/>
  <c r="C19" i="35"/>
  <c r="B19" i="35"/>
  <c r="A19" i="35"/>
  <c r="D18" i="35"/>
  <c r="A18" i="35"/>
  <c r="S113" i="34"/>
  <c r="B113" i="34"/>
  <c r="A113" i="34"/>
  <c r="P109" i="34"/>
  <c r="O108" i="34"/>
  <c r="K108" i="34"/>
  <c r="S106" i="34"/>
  <c r="B106" i="34"/>
  <c r="A106" i="34"/>
  <c r="I103" i="34"/>
  <c r="P102" i="34"/>
  <c r="P101" i="34"/>
  <c r="B99" i="34"/>
  <c r="A99" i="34"/>
  <c r="A96" i="34"/>
  <c r="R92" i="34" s="1"/>
  <c r="S92" i="34"/>
  <c r="B92" i="34"/>
  <c r="A92" i="34"/>
  <c r="B91" i="34"/>
  <c r="A91" i="34"/>
  <c r="K86" i="34"/>
  <c r="N86" i="34" s="1"/>
  <c r="N88" i="34" s="1"/>
  <c r="R84" i="34" s="1"/>
  <c r="S84" i="34"/>
  <c r="B84" i="34"/>
  <c r="A84" i="34"/>
  <c r="B83" i="34"/>
  <c r="A83" i="34"/>
  <c r="I79" i="34"/>
  <c r="N79" i="34" s="1"/>
  <c r="O79" i="34" s="1"/>
  <c r="P79" i="34" s="1"/>
  <c r="J78" i="34"/>
  <c r="I78" i="34"/>
  <c r="S76" i="34"/>
  <c r="B76" i="34"/>
  <c r="A76" i="34"/>
  <c r="A73" i="34"/>
  <c r="S69" i="34"/>
  <c r="B69" i="34"/>
  <c r="A69" i="34"/>
  <c r="S63" i="34"/>
  <c r="B63" i="34"/>
  <c r="A63" i="34"/>
  <c r="B62" i="34"/>
  <c r="A62" i="34"/>
  <c r="N58" i="34"/>
  <c r="O58" i="34" s="1"/>
  <c r="P58" i="34" s="1"/>
  <c r="H57" i="34"/>
  <c r="F57" i="34"/>
  <c r="D57" i="34"/>
  <c r="B57" i="34"/>
  <c r="S55" i="34"/>
  <c r="B55" i="34"/>
  <c r="A55" i="34"/>
  <c r="B54" i="34"/>
  <c r="A54" i="34"/>
  <c r="J49" i="34"/>
  <c r="H49" i="34"/>
  <c r="F49" i="34"/>
  <c r="D49" i="34"/>
  <c r="B49" i="34"/>
  <c r="S47" i="34"/>
  <c r="B47" i="34"/>
  <c r="A47" i="34"/>
  <c r="B46" i="34"/>
  <c r="A46" i="34"/>
  <c r="B45" i="34"/>
  <c r="A45" i="34"/>
  <c r="J40" i="34"/>
  <c r="H40" i="34"/>
  <c r="F40" i="34"/>
  <c r="D40" i="34"/>
  <c r="B40" i="34"/>
  <c r="S38" i="34"/>
  <c r="B38" i="34"/>
  <c r="A38" i="34"/>
  <c r="J33" i="34"/>
  <c r="H33" i="34"/>
  <c r="F33" i="34"/>
  <c r="D33" i="34"/>
  <c r="B33" i="34"/>
  <c r="S31" i="34"/>
  <c r="B31" i="34"/>
  <c r="A31" i="34"/>
  <c r="B30" i="34"/>
  <c r="A30" i="34"/>
  <c r="B29" i="34"/>
  <c r="A29" i="34"/>
  <c r="I25" i="34"/>
  <c r="I26" i="34" s="1"/>
  <c r="S23" i="34"/>
  <c r="B23" i="34"/>
  <c r="A23" i="34"/>
  <c r="O19" i="34"/>
  <c r="P19" i="34" s="1"/>
  <c r="P34" i="34" s="1"/>
  <c r="I18" i="34"/>
  <c r="I33" i="34" s="1"/>
  <c r="S16" i="34"/>
  <c r="B16" i="34"/>
  <c r="A16" i="34"/>
  <c r="B15" i="34"/>
  <c r="A15" i="34"/>
  <c r="S10" i="34"/>
  <c r="R10" i="34"/>
  <c r="F19" i="35" s="1"/>
  <c r="B10" i="34"/>
  <c r="A10" i="34"/>
  <c r="B9" i="34"/>
  <c r="A9" i="34"/>
  <c r="A7" i="34"/>
  <c r="A6" i="34"/>
  <c r="A5" i="34"/>
  <c r="A4" i="34"/>
  <c r="L44" i="22"/>
  <c r="K44" i="22"/>
  <c r="J44" i="22"/>
  <c r="J42" i="22"/>
  <c r="I44" i="22"/>
  <c r="L36" i="22"/>
  <c r="K36" i="22"/>
  <c r="I60" i="31"/>
  <c r="G42" i="33"/>
  <c r="H42" i="33" s="1"/>
  <c r="E42" i="33"/>
  <c r="D42" i="33"/>
  <c r="C42" i="33"/>
  <c r="B42" i="33"/>
  <c r="A42" i="33"/>
  <c r="G41" i="33"/>
  <c r="H41" i="33" s="1"/>
  <c r="E41" i="33"/>
  <c r="D41" i="33"/>
  <c r="C41" i="33"/>
  <c r="B41" i="33"/>
  <c r="A41" i="33"/>
  <c r="G40" i="33"/>
  <c r="H40" i="33" s="1"/>
  <c r="E40" i="33"/>
  <c r="D40" i="33"/>
  <c r="C40" i="33"/>
  <c r="B40" i="33"/>
  <c r="A40" i="33"/>
  <c r="G39" i="33"/>
  <c r="H39" i="33" s="1"/>
  <c r="E39" i="33"/>
  <c r="D39" i="33"/>
  <c r="C39" i="33"/>
  <c r="B39" i="33"/>
  <c r="A39" i="33"/>
  <c r="D38" i="33"/>
  <c r="A38" i="33"/>
  <c r="G37" i="33"/>
  <c r="H37" i="33" s="1"/>
  <c r="E37" i="33"/>
  <c r="D37" i="33"/>
  <c r="C37" i="33"/>
  <c r="B37" i="33"/>
  <c r="A37" i="33"/>
  <c r="D36" i="33"/>
  <c r="A36" i="33"/>
  <c r="G35" i="33"/>
  <c r="H35" i="33" s="1"/>
  <c r="E35" i="33"/>
  <c r="D35" i="33"/>
  <c r="C35" i="33"/>
  <c r="B35" i="33"/>
  <c r="A35" i="33"/>
  <c r="G34" i="33"/>
  <c r="H34" i="33" s="1"/>
  <c r="E34" i="33"/>
  <c r="D34" i="33"/>
  <c r="C34" i="33"/>
  <c r="B34" i="33"/>
  <c r="A34" i="33"/>
  <c r="G33" i="33"/>
  <c r="H33" i="33" s="1"/>
  <c r="E33" i="33"/>
  <c r="D33" i="33"/>
  <c r="C33" i="33"/>
  <c r="B33" i="33"/>
  <c r="A33" i="33"/>
  <c r="D32" i="33"/>
  <c r="A32" i="33"/>
  <c r="G31" i="33"/>
  <c r="H31" i="33" s="1"/>
  <c r="E31" i="33"/>
  <c r="D31" i="33"/>
  <c r="C31" i="33"/>
  <c r="B31" i="33"/>
  <c r="A31" i="33"/>
  <c r="D30" i="33"/>
  <c r="A30" i="33"/>
  <c r="E29" i="33"/>
  <c r="D29" i="33"/>
  <c r="C29" i="33"/>
  <c r="B29" i="33"/>
  <c r="A29" i="33"/>
  <c r="D28" i="33"/>
  <c r="A28" i="33"/>
  <c r="D27" i="33"/>
  <c r="A27" i="33"/>
  <c r="G26" i="33"/>
  <c r="H26" i="33" s="1"/>
  <c r="E26" i="33"/>
  <c r="D26" i="33"/>
  <c r="C26" i="33"/>
  <c r="B26" i="33"/>
  <c r="A26" i="33"/>
  <c r="G25" i="33"/>
  <c r="H25" i="33" s="1"/>
  <c r="E25" i="33"/>
  <c r="D25" i="33"/>
  <c r="C25" i="33"/>
  <c r="B25" i="33"/>
  <c r="A25" i="33"/>
  <c r="D24" i="33"/>
  <c r="A24" i="33"/>
  <c r="D23" i="33"/>
  <c r="A23" i="33"/>
  <c r="G22" i="33"/>
  <c r="H22" i="33" s="1"/>
  <c r="E22" i="33"/>
  <c r="D22" i="33"/>
  <c r="C22" i="33"/>
  <c r="B22" i="33"/>
  <c r="A22" i="33"/>
  <c r="G21" i="33"/>
  <c r="H21" i="33" s="1"/>
  <c r="E21" i="33"/>
  <c r="D21" i="33"/>
  <c r="C21" i="33"/>
  <c r="B21" i="33"/>
  <c r="A21" i="33"/>
  <c r="D20" i="33"/>
  <c r="A20" i="33"/>
  <c r="E19" i="33"/>
  <c r="D19" i="33"/>
  <c r="C19" i="33"/>
  <c r="B19" i="33"/>
  <c r="A19" i="33"/>
  <c r="D18" i="33"/>
  <c r="A18" i="33"/>
  <c r="S113" i="32"/>
  <c r="B113" i="32"/>
  <c r="A113" i="32"/>
  <c r="P109" i="32"/>
  <c r="O108" i="32"/>
  <c r="P108" i="32" s="1"/>
  <c r="S106" i="32"/>
  <c r="B106" i="32"/>
  <c r="A106" i="32"/>
  <c r="I103" i="32"/>
  <c r="P102" i="32"/>
  <c r="P101" i="32"/>
  <c r="B99" i="32"/>
  <c r="A99" i="32"/>
  <c r="A96" i="32"/>
  <c r="R92" i="32" s="1"/>
  <c r="S92" i="32"/>
  <c r="B92" i="32"/>
  <c r="A92" i="32"/>
  <c r="B91" i="32"/>
  <c r="A91" i="32"/>
  <c r="K86" i="32"/>
  <c r="N86" i="32" s="1"/>
  <c r="N88" i="32" s="1"/>
  <c r="R84" i="32" s="1"/>
  <c r="S84" i="32"/>
  <c r="B84" i="32"/>
  <c r="A84" i="32"/>
  <c r="B83" i="32"/>
  <c r="A83" i="32"/>
  <c r="I79" i="32"/>
  <c r="N79" i="32" s="1"/>
  <c r="O79" i="32" s="1"/>
  <c r="P79" i="32" s="1"/>
  <c r="J78" i="32"/>
  <c r="S76" i="32"/>
  <c r="B76" i="32"/>
  <c r="A76" i="32"/>
  <c r="A73" i="32"/>
  <c r="S69" i="32"/>
  <c r="B69" i="32"/>
  <c r="A69" i="32"/>
  <c r="S63" i="32"/>
  <c r="B63" i="32"/>
  <c r="A63" i="32"/>
  <c r="B62" i="32"/>
  <c r="A62" i="32"/>
  <c r="I59" i="32"/>
  <c r="N57" i="32"/>
  <c r="O57" i="32" s="1"/>
  <c r="P57" i="32" s="1"/>
  <c r="H57" i="32"/>
  <c r="F57" i="32"/>
  <c r="D57" i="32"/>
  <c r="B57" i="32"/>
  <c r="S55" i="32"/>
  <c r="B55" i="32"/>
  <c r="A55" i="32"/>
  <c r="B54" i="32"/>
  <c r="A54" i="32"/>
  <c r="J49" i="32"/>
  <c r="H49" i="32"/>
  <c r="F49" i="32"/>
  <c r="D49" i="32"/>
  <c r="B49" i="32"/>
  <c r="S47" i="32"/>
  <c r="B47" i="32"/>
  <c r="A47" i="32"/>
  <c r="B46" i="32"/>
  <c r="A46" i="32"/>
  <c r="B45" i="32"/>
  <c r="A45" i="32"/>
  <c r="J40" i="32"/>
  <c r="H40" i="32"/>
  <c r="F40" i="32"/>
  <c r="D40" i="32"/>
  <c r="B40" i="32"/>
  <c r="S38" i="32"/>
  <c r="B38" i="32"/>
  <c r="A38" i="32"/>
  <c r="J33" i="32"/>
  <c r="H33" i="32"/>
  <c r="F33" i="32"/>
  <c r="D33" i="32"/>
  <c r="B33" i="32"/>
  <c r="S31" i="32"/>
  <c r="B31" i="32"/>
  <c r="A31" i="32"/>
  <c r="B30" i="32"/>
  <c r="A30" i="32"/>
  <c r="B29" i="32"/>
  <c r="A29" i="32"/>
  <c r="I25" i="32"/>
  <c r="N25" i="32" s="1"/>
  <c r="S23" i="32"/>
  <c r="B23" i="32"/>
  <c r="A23" i="32"/>
  <c r="I18" i="32"/>
  <c r="S16" i="32"/>
  <c r="B16" i="32"/>
  <c r="A16" i="32"/>
  <c r="B15" i="32"/>
  <c r="A15" i="32"/>
  <c r="S10" i="32"/>
  <c r="R10" i="32"/>
  <c r="F19" i="33" s="1"/>
  <c r="B10" i="32"/>
  <c r="A10" i="32"/>
  <c r="B9" i="32"/>
  <c r="A9" i="32"/>
  <c r="A7" i="32"/>
  <c r="A6" i="32"/>
  <c r="A5" i="32"/>
  <c r="A4" i="32"/>
  <c r="C50" i="31"/>
  <c r="L41" i="31"/>
  <c r="K41" i="31"/>
  <c r="C41" i="31"/>
  <c r="L34" i="31"/>
  <c r="K34" i="31"/>
  <c r="C34" i="31"/>
  <c r="S114" i="31"/>
  <c r="B114" i="31"/>
  <c r="A114" i="31"/>
  <c r="P110" i="31"/>
  <c r="O109" i="31"/>
  <c r="K109" i="31"/>
  <c r="S107" i="31"/>
  <c r="B107" i="31"/>
  <c r="A107" i="31"/>
  <c r="I104" i="31"/>
  <c r="P103" i="31"/>
  <c r="P102" i="31"/>
  <c r="B100" i="31"/>
  <c r="A100" i="31"/>
  <c r="A97" i="31"/>
  <c r="R93" i="31" s="1"/>
  <c r="S93" i="31"/>
  <c r="B93" i="31"/>
  <c r="A93" i="31"/>
  <c r="B92" i="31"/>
  <c r="A92" i="31"/>
  <c r="N87" i="31"/>
  <c r="N89" i="31" s="1"/>
  <c r="R85" i="31" s="1"/>
  <c r="S85" i="31"/>
  <c r="B85" i="31"/>
  <c r="A85" i="31"/>
  <c r="B84" i="31"/>
  <c r="A84" i="31"/>
  <c r="I80" i="31"/>
  <c r="N80" i="31" s="1"/>
  <c r="O80" i="31" s="1"/>
  <c r="P80" i="31" s="1"/>
  <c r="J79" i="31"/>
  <c r="S77" i="31"/>
  <c r="B77" i="31"/>
  <c r="A77" i="31"/>
  <c r="A74" i="31"/>
  <c r="S70" i="31"/>
  <c r="B70" i="31"/>
  <c r="A70" i="31"/>
  <c r="N66" i="31"/>
  <c r="O66" i="31" s="1"/>
  <c r="S64" i="31"/>
  <c r="B64" i="31"/>
  <c r="A64" i="31"/>
  <c r="B63" i="31"/>
  <c r="A63" i="31"/>
  <c r="R55" i="31"/>
  <c r="C58" i="31"/>
  <c r="N57" i="31"/>
  <c r="O57" i="31" s="1"/>
  <c r="P57" i="31" s="1"/>
  <c r="H57" i="31"/>
  <c r="D58" i="31" s="1"/>
  <c r="F57" i="31"/>
  <c r="B58" i="31" s="1"/>
  <c r="D57" i="31"/>
  <c r="B57" i="31"/>
  <c r="S55" i="31"/>
  <c r="B55" i="31"/>
  <c r="A55" i="31"/>
  <c r="B54" i="31"/>
  <c r="A54" i="31"/>
  <c r="J49" i="31"/>
  <c r="H49" i="31"/>
  <c r="F49" i="31"/>
  <c r="D49" i="31"/>
  <c r="B49" i="31"/>
  <c r="S47" i="31"/>
  <c r="B47" i="31"/>
  <c r="A47" i="31"/>
  <c r="B46" i="31"/>
  <c r="A46" i="31"/>
  <c r="B45" i="31"/>
  <c r="A45" i="31"/>
  <c r="J40" i="31"/>
  <c r="H40" i="31"/>
  <c r="F40" i="31"/>
  <c r="D40" i="31"/>
  <c r="B40" i="31"/>
  <c r="S38" i="31"/>
  <c r="B38" i="31"/>
  <c r="A38" i="31"/>
  <c r="J33" i="31"/>
  <c r="H33" i="31"/>
  <c r="F33" i="31"/>
  <c r="D33" i="31"/>
  <c r="B33" i="31"/>
  <c r="S31" i="31"/>
  <c r="B31" i="31"/>
  <c r="A31" i="31"/>
  <c r="B30" i="31"/>
  <c r="A30" i="31"/>
  <c r="B29" i="31"/>
  <c r="A29" i="31"/>
  <c r="S23" i="31"/>
  <c r="B23" i="31"/>
  <c r="A23" i="31"/>
  <c r="O19" i="31"/>
  <c r="P19" i="31" s="1"/>
  <c r="C19" i="31"/>
  <c r="I18" i="31"/>
  <c r="N18" i="31" s="1"/>
  <c r="S16" i="31"/>
  <c r="B16" i="31"/>
  <c r="A16" i="31"/>
  <c r="B15" i="31"/>
  <c r="A15" i="31"/>
  <c r="S10" i="31"/>
  <c r="R10" i="31"/>
  <c r="F19" i="30" s="1"/>
  <c r="B10" i="31"/>
  <c r="A10" i="31"/>
  <c r="B9" i="31"/>
  <c r="A9" i="31"/>
  <c r="A7" i="31"/>
  <c r="A6" i="31"/>
  <c r="A5" i="31"/>
  <c r="A4" i="31"/>
  <c r="G42" i="30"/>
  <c r="H42" i="30" s="1"/>
  <c r="E42" i="30"/>
  <c r="D42" i="30"/>
  <c r="C42" i="30"/>
  <c r="B42" i="30"/>
  <c r="A42" i="30"/>
  <c r="G41" i="30"/>
  <c r="H41" i="30" s="1"/>
  <c r="E41" i="30"/>
  <c r="D41" i="30"/>
  <c r="C41" i="30"/>
  <c r="B41" i="30"/>
  <c r="A41" i="30"/>
  <c r="G40" i="30"/>
  <c r="H40" i="30" s="1"/>
  <c r="E40" i="30"/>
  <c r="D40" i="30"/>
  <c r="C40" i="30"/>
  <c r="B40" i="30"/>
  <c r="A40" i="30"/>
  <c r="G39" i="30"/>
  <c r="H39" i="30" s="1"/>
  <c r="E39" i="30"/>
  <c r="D39" i="30"/>
  <c r="C39" i="30"/>
  <c r="B39" i="30"/>
  <c r="A39" i="30"/>
  <c r="D38" i="30"/>
  <c r="A38" i="30"/>
  <c r="G37" i="30"/>
  <c r="H37" i="30" s="1"/>
  <c r="E37" i="30"/>
  <c r="D37" i="30"/>
  <c r="C37" i="30"/>
  <c r="B37" i="30"/>
  <c r="A37" i="30"/>
  <c r="D36" i="30"/>
  <c r="A36" i="30"/>
  <c r="G35" i="30"/>
  <c r="H35" i="30" s="1"/>
  <c r="E35" i="30"/>
  <c r="D35" i="30"/>
  <c r="C35" i="30"/>
  <c r="B35" i="30"/>
  <c r="A35" i="30"/>
  <c r="G34" i="30"/>
  <c r="H34" i="30" s="1"/>
  <c r="E34" i="30"/>
  <c r="D34" i="30"/>
  <c r="C34" i="30"/>
  <c r="B34" i="30"/>
  <c r="A34" i="30"/>
  <c r="G33" i="30"/>
  <c r="H33" i="30" s="1"/>
  <c r="E33" i="30"/>
  <c r="D33" i="30"/>
  <c r="C33" i="30"/>
  <c r="B33" i="30"/>
  <c r="A33" i="30"/>
  <c r="D32" i="30"/>
  <c r="A32" i="30"/>
  <c r="G31" i="30"/>
  <c r="H31" i="30" s="1"/>
  <c r="E31" i="30"/>
  <c r="D31" i="30"/>
  <c r="C31" i="30"/>
  <c r="B31" i="30"/>
  <c r="A31" i="30"/>
  <c r="D30" i="30"/>
  <c r="A30" i="30"/>
  <c r="E29" i="30"/>
  <c r="D29" i="30"/>
  <c r="C29" i="30"/>
  <c r="B29" i="30"/>
  <c r="A29" i="30"/>
  <c r="D28" i="30"/>
  <c r="A28" i="30"/>
  <c r="D27" i="30"/>
  <c r="A27" i="30"/>
  <c r="G26" i="30"/>
  <c r="H26" i="30" s="1"/>
  <c r="E26" i="30"/>
  <c r="D26" i="30"/>
  <c r="C26" i="30"/>
  <c r="B26" i="30"/>
  <c r="A26" i="30"/>
  <c r="G25" i="30"/>
  <c r="H25" i="30" s="1"/>
  <c r="E25" i="30"/>
  <c r="D25" i="30"/>
  <c r="C25" i="30"/>
  <c r="B25" i="30"/>
  <c r="A25" i="30"/>
  <c r="D24" i="30"/>
  <c r="A24" i="30"/>
  <c r="D23" i="30"/>
  <c r="A23" i="30"/>
  <c r="G22" i="30"/>
  <c r="H22" i="30" s="1"/>
  <c r="E22" i="30"/>
  <c r="D22" i="30"/>
  <c r="C22" i="30"/>
  <c r="B22" i="30"/>
  <c r="A22" i="30"/>
  <c r="G21" i="30"/>
  <c r="H21" i="30" s="1"/>
  <c r="E21" i="30"/>
  <c r="D21" i="30"/>
  <c r="C21" i="30"/>
  <c r="B21" i="30"/>
  <c r="A21" i="30"/>
  <c r="D20" i="30"/>
  <c r="A20" i="30"/>
  <c r="E19" i="30"/>
  <c r="D19" i="30"/>
  <c r="C19" i="30"/>
  <c r="B19" i="30"/>
  <c r="A19" i="30"/>
  <c r="D18" i="30"/>
  <c r="A18" i="30"/>
  <c r="Q158" i="2"/>
  <c r="Q157" i="2"/>
  <c r="Q156" i="2"/>
  <c r="Q155" i="2"/>
  <c r="Q148" i="2"/>
  <c r="Q147" i="2"/>
  <c r="Q146" i="2"/>
  <c r="Q145" i="2"/>
  <c r="Q138" i="2"/>
  <c r="Q137" i="2"/>
  <c r="Q136" i="2"/>
  <c r="Q135" i="2"/>
  <c r="Q128" i="2"/>
  <c r="Q127" i="2"/>
  <c r="Q126" i="2"/>
  <c r="Q125" i="2"/>
  <c r="S152" i="2"/>
  <c r="S142" i="2"/>
  <c r="S132" i="2"/>
  <c r="S122" i="2"/>
  <c r="N28" i="2"/>
  <c r="Q117" i="2"/>
  <c r="Q116" i="2"/>
  <c r="Q115" i="2"/>
  <c r="Q114" i="2"/>
  <c r="Q106" i="2"/>
  <c r="Q105" i="2"/>
  <c r="Q104" i="2"/>
  <c r="Q103" i="2"/>
  <c r="Q95" i="2"/>
  <c r="Q94" i="2"/>
  <c r="Q93" i="2"/>
  <c r="Q86" i="2"/>
  <c r="Q85" i="2"/>
  <c r="Q84" i="2"/>
  <c r="Q83" i="2"/>
  <c r="Q74" i="2"/>
  <c r="Q73" i="2"/>
  <c r="Q72" i="2"/>
  <c r="Q71" i="2"/>
  <c r="Q63" i="2"/>
  <c r="Q62" i="2"/>
  <c r="Q61" i="2"/>
  <c r="Q60" i="2"/>
  <c r="Q51" i="2"/>
  <c r="Q50" i="2"/>
  <c r="Q49" i="2"/>
  <c r="Q48" i="2"/>
  <c r="Q41" i="2"/>
  <c r="Q40" i="2"/>
  <c r="Q39" i="2"/>
  <c r="Q38" i="2"/>
  <c r="Q18" i="2"/>
  <c r="Q113" i="2" s="1"/>
  <c r="J78" i="27"/>
  <c r="J84" i="22"/>
  <c r="I84" i="22"/>
  <c r="C58" i="27"/>
  <c r="I65" i="22"/>
  <c r="N64" i="22"/>
  <c r="O64" i="22" s="1"/>
  <c r="P64" i="22" s="1"/>
  <c r="I18" i="27"/>
  <c r="N18" i="27" s="1"/>
  <c r="C7" i="27"/>
  <c r="S113" i="27"/>
  <c r="B113" i="27"/>
  <c r="A113" i="27"/>
  <c r="P109" i="27"/>
  <c r="O108" i="27"/>
  <c r="K108" i="27"/>
  <c r="S106" i="27"/>
  <c r="B106" i="27"/>
  <c r="A106" i="27"/>
  <c r="I103" i="27"/>
  <c r="P102" i="27"/>
  <c r="P101" i="27"/>
  <c r="B99" i="27"/>
  <c r="A99" i="27"/>
  <c r="A96" i="27"/>
  <c r="R92" i="27" s="1"/>
  <c r="A125" i="2" s="1"/>
  <c r="S92" i="27"/>
  <c r="B92" i="27"/>
  <c r="A92" i="27"/>
  <c r="B91" i="27"/>
  <c r="A91" i="27"/>
  <c r="N86" i="27"/>
  <c r="N88" i="27" s="1"/>
  <c r="R84" i="27" s="1"/>
  <c r="F37" i="25" s="1"/>
  <c r="S84" i="27"/>
  <c r="B84" i="27"/>
  <c r="A84" i="27"/>
  <c r="B83" i="27"/>
  <c r="A83" i="27"/>
  <c r="I79" i="27"/>
  <c r="N79" i="27" s="1"/>
  <c r="S76" i="27"/>
  <c r="B76" i="27"/>
  <c r="A76" i="27"/>
  <c r="A73" i="27"/>
  <c r="S69" i="27"/>
  <c r="B69" i="27"/>
  <c r="A69" i="27"/>
  <c r="N65" i="27"/>
  <c r="O65" i="27" s="1"/>
  <c r="S63" i="27"/>
  <c r="B63" i="27"/>
  <c r="A63" i="27"/>
  <c r="B62" i="27"/>
  <c r="A62" i="27"/>
  <c r="H57" i="27"/>
  <c r="D58" i="27" s="1"/>
  <c r="F57" i="27"/>
  <c r="B58" i="27" s="1"/>
  <c r="D57" i="27"/>
  <c r="B57" i="27"/>
  <c r="S55" i="27"/>
  <c r="B55" i="27"/>
  <c r="A55" i="27"/>
  <c r="B54" i="27"/>
  <c r="A54" i="27"/>
  <c r="J49" i="27"/>
  <c r="H49" i="27"/>
  <c r="F49" i="27"/>
  <c r="D49" i="27"/>
  <c r="B49" i="27"/>
  <c r="S47" i="27"/>
  <c r="B47" i="27"/>
  <c r="A47" i="27"/>
  <c r="B46" i="27"/>
  <c r="A46" i="27"/>
  <c r="B45" i="27"/>
  <c r="A45" i="27"/>
  <c r="J40" i="27"/>
  <c r="H40" i="27"/>
  <c r="F40" i="27"/>
  <c r="D40" i="27"/>
  <c r="B40" i="27"/>
  <c r="S38" i="27"/>
  <c r="B38" i="27"/>
  <c r="A38" i="27"/>
  <c r="J33" i="27"/>
  <c r="H33" i="27"/>
  <c r="F33" i="27"/>
  <c r="D33" i="27"/>
  <c r="B33" i="27"/>
  <c r="S31" i="27"/>
  <c r="B31" i="27"/>
  <c r="A31" i="27"/>
  <c r="B30" i="27"/>
  <c r="A30" i="27"/>
  <c r="B29" i="27"/>
  <c r="A29" i="27"/>
  <c r="I25" i="27"/>
  <c r="N25" i="27" s="1"/>
  <c r="S23" i="27"/>
  <c r="B23" i="27"/>
  <c r="A23" i="27"/>
  <c r="O19" i="27"/>
  <c r="P19" i="27" s="1"/>
  <c r="S16" i="27"/>
  <c r="B16" i="27"/>
  <c r="A16" i="27"/>
  <c r="B15" i="27"/>
  <c r="A15" i="27"/>
  <c r="S10" i="27"/>
  <c r="R10" i="27"/>
  <c r="B10" i="27"/>
  <c r="A10" i="27"/>
  <c r="B9" i="27"/>
  <c r="A9" i="27"/>
  <c r="A7" i="27"/>
  <c r="A6" i="27"/>
  <c r="A5" i="27"/>
  <c r="A4" i="27"/>
  <c r="A4" i="22"/>
  <c r="A5" i="22"/>
  <c r="A6" i="22"/>
  <c r="C7" i="22"/>
  <c r="A7" i="22"/>
  <c r="S119" i="22"/>
  <c r="B119" i="22"/>
  <c r="A119" i="22"/>
  <c r="S112" i="22"/>
  <c r="B112" i="22"/>
  <c r="A112" i="22"/>
  <c r="B105" i="22"/>
  <c r="A105" i="22"/>
  <c r="S98" i="22"/>
  <c r="B98" i="22"/>
  <c r="B97" i="22"/>
  <c r="A98" i="22"/>
  <c r="A97" i="22"/>
  <c r="S90" i="22"/>
  <c r="B90" i="22"/>
  <c r="A90" i="22"/>
  <c r="B89" i="22"/>
  <c r="A89" i="22"/>
  <c r="S82" i="22"/>
  <c r="B82" i="22"/>
  <c r="A82" i="22"/>
  <c r="S75" i="22"/>
  <c r="B75" i="22"/>
  <c r="A75" i="22"/>
  <c r="S69" i="22"/>
  <c r="B69" i="22"/>
  <c r="A69" i="22"/>
  <c r="B68" i="22"/>
  <c r="A68" i="22"/>
  <c r="S59" i="22"/>
  <c r="B59" i="22"/>
  <c r="B58" i="22"/>
  <c r="A59" i="22"/>
  <c r="A58" i="22"/>
  <c r="S50" i="22"/>
  <c r="B50" i="22"/>
  <c r="B49" i="22"/>
  <c r="B48" i="22"/>
  <c r="A50" i="22"/>
  <c r="A49" i="22"/>
  <c r="A48" i="22"/>
  <c r="S40" i="22"/>
  <c r="B40" i="22"/>
  <c r="A40" i="22"/>
  <c r="S32" i="22"/>
  <c r="B32" i="22"/>
  <c r="B31" i="22"/>
  <c r="B30" i="22"/>
  <c r="A32" i="22"/>
  <c r="A31" i="22"/>
  <c r="A30" i="22"/>
  <c r="S10" i="22"/>
  <c r="S16" i="22"/>
  <c r="S24" i="22"/>
  <c r="B24" i="22"/>
  <c r="A24" i="22"/>
  <c r="A16" i="22"/>
  <c r="B16" i="22"/>
  <c r="B15" i="22"/>
  <c r="A15" i="22"/>
  <c r="B10" i="22"/>
  <c r="A10" i="22"/>
  <c r="B9" i="22"/>
  <c r="A9" i="22"/>
  <c r="G42" i="25"/>
  <c r="H42" i="25" s="1"/>
  <c r="E42" i="25"/>
  <c r="D42" i="25"/>
  <c r="C42" i="25"/>
  <c r="B42" i="25"/>
  <c r="A42" i="25"/>
  <c r="G41" i="25"/>
  <c r="H41" i="25" s="1"/>
  <c r="E41" i="25"/>
  <c r="D41" i="25"/>
  <c r="C41" i="25"/>
  <c r="B41" i="25"/>
  <c r="A41" i="25"/>
  <c r="G40" i="25"/>
  <c r="H40" i="25" s="1"/>
  <c r="E40" i="25"/>
  <c r="D40" i="25"/>
  <c r="C40" i="25"/>
  <c r="B40" i="25"/>
  <c r="A40" i="25"/>
  <c r="G39" i="25"/>
  <c r="H39" i="25" s="1"/>
  <c r="E39" i="25"/>
  <c r="D39" i="25"/>
  <c r="C39" i="25"/>
  <c r="B39" i="25"/>
  <c r="A39" i="25"/>
  <c r="D38" i="25"/>
  <c r="A38" i="25"/>
  <c r="G37" i="25"/>
  <c r="H37" i="25" s="1"/>
  <c r="E37" i="25"/>
  <c r="D37" i="25"/>
  <c r="C37" i="25"/>
  <c r="B37" i="25"/>
  <c r="A37" i="25"/>
  <c r="D36" i="25"/>
  <c r="A36" i="25"/>
  <c r="G35" i="25"/>
  <c r="H35" i="25" s="1"/>
  <c r="E35" i="25"/>
  <c r="D35" i="25"/>
  <c r="C35" i="25"/>
  <c r="B35" i="25"/>
  <c r="A35" i="25"/>
  <c r="G34" i="25"/>
  <c r="H34" i="25" s="1"/>
  <c r="E34" i="25"/>
  <c r="D34" i="25"/>
  <c r="C34" i="25"/>
  <c r="B34" i="25"/>
  <c r="A34" i="25"/>
  <c r="G33" i="25"/>
  <c r="H33" i="25" s="1"/>
  <c r="E33" i="25"/>
  <c r="D33" i="25"/>
  <c r="C33" i="25"/>
  <c r="B33" i="25"/>
  <c r="A33" i="25"/>
  <c r="D32" i="25"/>
  <c r="A32" i="25"/>
  <c r="G31" i="25"/>
  <c r="H31" i="25" s="1"/>
  <c r="E31" i="25"/>
  <c r="D31" i="25"/>
  <c r="C31" i="25"/>
  <c r="B31" i="25"/>
  <c r="A31" i="25"/>
  <c r="D30" i="25"/>
  <c r="A30" i="25"/>
  <c r="E29" i="25"/>
  <c r="D29" i="25"/>
  <c r="C29" i="25"/>
  <c r="B29" i="25"/>
  <c r="A29" i="25"/>
  <c r="D28" i="25"/>
  <c r="A28" i="25"/>
  <c r="D27" i="25"/>
  <c r="A27" i="25"/>
  <c r="G26" i="25"/>
  <c r="H26" i="25" s="1"/>
  <c r="E26" i="25"/>
  <c r="D26" i="25"/>
  <c r="C26" i="25"/>
  <c r="B26" i="25"/>
  <c r="A26" i="25"/>
  <c r="G25" i="25"/>
  <c r="H25" i="25" s="1"/>
  <c r="E25" i="25"/>
  <c r="D25" i="25"/>
  <c r="C25" i="25"/>
  <c r="B25" i="25"/>
  <c r="A25" i="25"/>
  <c r="D24" i="25"/>
  <c r="A24" i="25"/>
  <c r="D23" i="25"/>
  <c r="A23" i="25"/>
  <c r="G22" i="25"/>
  <c r="H22" i="25" s="1"/>
  <c r="E22" i="25"/>
  <c r="D22" i="25"/>
  <c r="C22" i="25"/>
  <c r="B22" i="25"/>
  <c r="A22" i="25"/>
  <c r="G21" i="25"/>
  <c r="H21" i="25" s="1"/>
  <c r="E21" i="25"/>
  <c r="D21" i="25"/>
  <c r="C21" i="25"/>
  <c r="B21" i="25"/>
  <c r="A21" i="25"/>
  <c r="D20" i="25"/>
  <c r="A20" i="25"/>
  <c r="E19" i="25"/>
  <c r="D19" i="25"/>
  <c r="C19" i="25"/>
  <c r="B19" i="25"/>
  <c r="A19" i="25"/>
  <c r="D18" i="25"/>
  <c r="A18" i="25"/>
  <c r="A18" i="23"/>
  <c r="G42" i="23"/>
  <c r="H42" i="23" s="1"/>
  <c r="G41" i="23"/>
  <c r="H41" i="23" s="1"/>
  <c r="G40" i="23"/>
  <c r="H40" i="23" s="1"/>
  <c r="G39" i="23"/>
  <c r="H39" i="23" s="1"/>
  <c r="G37" i="23"/>
  <c r="H37" i="23" s="1"/>
  <c r="G35" i="23"/>
  <c r="H35" i="23" s="1"/>
  <c r="G34" i="23"/>
  <c r="H34" i="23" s="1"/>
  <c r="G33" i="23"/>
  <c r="H33" i="23" s="1"/>
  <c r="G31" i="23"/>
  <c r="G26" i="23"/>
  <c r="H26" i="23" s="1"/>
  <c r="G25" i="23"/>
  <c r="G22" i="23"/>
  <c r="H22" i="23" s="1"/>
  <c r="G21" i="23"/>
  <c r="H21" i="23" s="1"/>
  <c r="E42" i="23"/>
  <c r="E41" i="23"/>
  <c r="E40" i="23"/>
  <c r="S99" i="32" s="1"/>
  <c r="E39" i="23"/>
  <c r="E37" i="23"/>
  <c r="E35" i="23"/>
  <c r="E34" i="23"/>
  <c r="E33" i="23"/>
  <c r="E31" i="23"/>
  <c r="E29" i="23"/>
  <c r="E26" i="23"/>
  <c r="E25" i="23"/>
  <c r="E22" i="23"/>
  <c r="E21" i="23"/>
  <c r="E19" i="23"/>
  <c r="C42" i="23"/>
  <c r="C41" i="23"/>
  <c r="C40" i="23"/>
  <c r="C39" i="23"/>
  <c r="C37" i="23"/>
  <c r="C35" i="23"/>
  <c r="C34" i="23"/>
  <c r="C33" i="23"/>
  <c r="C31" i="23"/>
  <c r="C29" i="23"/>
  <c r="C26" i="23"/>
  <c r="C25" i="23"/>
  <c r="C22" i="23"/>
  <c r="C21" i="23"/>
  <c r="C19" i="23"/>
  <c r="B42" i="23"/>
  <c r="B41" i="23"/>
  <c r="B40" i="23"/>
  <c r="B39" i="23"/>
  <c r="B37" i="23"/>
  <c r="B35" i="23"/>
  <c r="B34" i="23"/>
  <c r="B33" i="23"/>
  <c r="B31" i="23"/>
  <c r="B29" i="23"/>
  <c r="B26" i="23"/>
  <c r="B25" i="23"/>
  <c r="B22" i="23"/>
  <c r="B21" i="23"/>
  <c r="B19" i="23"/>
  <c r="D42" i="23"/>
  <c r="B152" i="2" s="1"/>
  <c r="D41" i="23"/>
  <c r="B142" i="2" s="1"/>
  <c r="D40" i="23"/>
  <c r="B132" i="2" s="1"/>
  <c r="D39" i="23"/>
  <c r="B122" i="2" s="1"/>
  <c r="D38" i="23"/>
  <c r="B121" i="2" s="1"/>
  <c r="D37" i="23"/>
  <c r="D36" i="23"/>
  <c r="D35" i="23"/>
  <c r="D34" i="23"/>
  <c r="D33" i="23"/>
  <c r="D32" i="23"/>
  <c r="D31" i="23"/>
  <c r="D30" i="23"/>
  <c r="D29" i="23"/>
  <c r="D28" i="23"/>
  <c r="D27" i="23"/>
  <c r="D26" i="23"/>
  <c r="D25" i="23"/>
  <c r="D24" i="23"/>
  <c r="D23" i="23"/>
  <c r="D22" i="23"/>
  <c r="D21" i="23"/>
  <c r="D20" i="23"/>
  <c r="D19" i="23"/>
  <c r="D18" i="23"/>
  <c r="A42" i="23"/>
  <c r="A152" i="2" s="1"/>
  <c r="A41" i="23"/>
  <c r="A142" i="2" s="1"/>
  <c r="A40" i="23"/>
  <c r="A132" i="2" s="1"/>
  <c r="A39" i="23"/>
  <c r="A38" i="23"/>
  <c r="A121" i="2" s="1"/>
  <c r="A37" i="23"/>
  <c r="A36" i="23"/>
  <c r="A35" i="23"/>
  <c r="A34" i="23"/>
  <c r="A33" i="23"/>
  <c r="A32" i="23"/>
  <c r="A31" i="23"/>
  <c r="A30" i="23"/>
  <c r="A29" i="23"/>
  <c r="A28" i="23"/>
  <c r="A27" i="23"/>
  <c r="A26" i="23"/>
  <c r="A25" i="23"/>
  <c r="A24" i="23"/>
  <c r="A23" i="23"/>
  <c r="A22" i="23"/>
  <c r="A21" i="23"/>
  <c r="A20" i="23"/>
  <c r="A19" i="23"/>
  <c r="I139" i="2"/>
  <c r="A122" i="2"/>
  <c r="A9" i="2"/>
  <c r="B9" i="2"/>
  <c r="A10" i="2"/>
  <c r="B10" i="2"/>
  <c r="R10" i="2"/>
  <c r="F19" i="1" s="1"/>
  <c r="E23" i="37" s="1"/>
  <c r="S10" i="2"/>
  <c r="A15" i="2"/>
  <c r="B15" i="2"/>
  <c r="A16" i="2"/>
  <c r="B16" i="2"/>
  <c r="S16" i="2"/>
  <c r="A23" i="2"/>
  <c r="A26" i="2"/>
  <c r="B26" i="2"/>
  <c r="S26" i="2"/>
  <c r="A30" i="2"/>
  <c r="N30" i="2"/>
  <c r="R26" i="2" s="1"/>
  <c r="F22" i="1" s="1"/>
  <c r="E27" i="37" s="1"/>
  <c r="O30" i="2"/>
  <c r="P30" i="2"/>
  <c r="A33" i="2"/>
  <c r="B33" i="2"/>
  <c r="A34" i="2"/>
  <c r="B34" i="2"/>
  <c r="A35" i="2"/>
  <c r="B35" i="2"/>
  <c r="S35" i="2"/>
  <c r="A42" i="2"/>
  <c r="A45" i="2"/>
  <c r="B45" i="2"/>
  <c r="S45" i="2"/>
  <c r="A55" i="2"/>
  <c r="B55" i="2"/>
  <c r="A56" i="2"/>
  <c r="B56" i="2"/>
  <c r="A57" i="2"/>
  <c r="B57" i="2"/>
  <c r="S57" i="2"/>
  <c r="A64" i="2"/>
  <c r="I64" i="2"/>
  <c r="O64" i="2"/>
  <c r="P64" i="2"/>
  <c r="A67" i="2"/>
  <c r="B67" i="2"/>
  <c r="A68" i="2"/>
  <c r="B68" i="2"/>
  <c r="S68" i="2"/>
  <c r="A76" i="2"/>
  <c r="N76" i="2"/>
  <c r="O76" i="2"/>
  <c r="P76" i="2"/>
  <c r="A79" i="2"/>
  <c r="B79" i="2"/>
  <c r="A80" i="2"/>
  <c r="B80" i="2"/>
  <c r="S80" i="2"/>
  <c r="A87" i="2"/>
  <c r="I87" i="2"/>
  <c r="N87" i="2"/>
  <c r="P87" i="2"/>
  <c r="A90" i="2"/>
  <c r="B90" i="2"/>
  <c r="S90" i="2"/>
  <c r="A97" i="2"/>
  <c r="N97" i="2"/>
  <c r="O97" i="2"/>
  <c r="P97" i="2"/>
  <c r="A100" i="2"/>
  <c r="B100" i="2"/>
  <c r="S100" i="2"/>
  <c r="A107" i="2"/>
  <c r="I107" i="2"/>
  <c r="P107" i="2"/>
  <c r="O114" i="22"/>
  <c r="K114" i="22"/>
  <c r="I109" i="22"/>
  <c r="P115" i="22"/>
  <c r="P108" i="22"/>
  <c r="P107" i="22"/>
  <c r="A102" i="22"/>
  <c r="H42" i="1"/>
  <c r="F30" i="37" s="1"/>
  <c r="H41" i="1"/>
  <c r="F34" i="37" s="1"/>
  <c r="H40" i="1"/>
  <c r="F26" i="37" s="1"/>
  <c r="H39" i="1"/>
  <c r="F32" i="37" s="1"/>
  <c r="R10" i="22"/>
  <c r="F19" i="23" s="1"/>
  <c r="N92" i="22"/>
  <c r="N94" i="22" s="1"/>
  <c r="R90" i="22" s="1"/>
  <c r="F37" i="23" s="1"/>
  <c r="O79" i="22"/>
  <c r="R75" i="22" s="1"/>
  <c r="F34" i="23" s="1"/>
  <c r="D63" i="22"/>
  <c r="C63" i="22"/>
  <c r="B63" i="22"/>
  <c r="H61" i="22"/>
  <c r="D71" i="22" s="1"/>
  <c r="F61" i="22"/>
  <c r="D61" i="22"/>
  <c r="B61" i="22"/>
  <c r="N54" i="22"/>
  <c r="O54" i="22" s="1"/>
  <c r="P54" i="22" s="1"/>
  <c r="J54" i="22"/>
  <c r="I54" i="22"/>
  <c r="D54" i="22"/>
  <c r="C54" i="22"/>
  <c r="B54" i="22"/>
  <c r="J52" i="22"/>
  <c r="H52" i="22"/>
  <c r="F52" i="22"/>
  <c r="D52" i="22"/>
  <c r="B52" i="22"/>
  <c r="N44" i="22"/>
  <c r="D44" i="22"/>
  <c r="C44" i="22"/>
  <c r="B44" i="22"/>
  <c r="H42" i="22"/>
  <c r="F42" i="22"/>
  <c r="D42" i="22"/>
  <c r="B42" i="22"/>
  <c r="N36" i="22"/>
  <c r="J36" i="22"/>
  <c r="J34" i="22"/>
  <c r="I36" i="22"/>
  <c r="H34" i="22"/>
  <c r="F34" i="22"/>
  <c r="D36" i="22"/>
  <c r="D34" i="22"/>
  <c r="B36" i="22"/>
  <c r="B34" i="22"/>
  <c r="N85" i="22"/>
  <c r="O85" i="22" s="1"/>
  <c r="P85" i="22" s="1"/>
  <c r="N63" i="22"/>
  <c r="O63" i="22" s="1"/>
  <c r="P63" i="22" s="1"/>
  <c r="N61" i="22"/>
  <c r="I26" i="22"/>
  <c r="O20" i="22"/>
  <c r="P20" i="22" s="1"/>
  <c r="P36" i="22" s="1"/>
  <c r="I18" i="22"/>
  <c r="N18" i="22" s="1"/>
  <c r="H31" i="23"/>
  <c r="H25" i="23"/>
  <c r="A79" i="22"/>
  <c r="C36" i="22"/>
  <c r="G20" i="22"/>
  <c r="E20" i="22"/>
  <c r="C20" i="22"/>
  <c r="G23" i="3"/>
  <c r="G24" i="3"/>
  <c r="G25" i="3"/>
  <c r="G26" i="3"/>
  <c r="G27" i="3"/>
  <c r="G22" i="3"/>
  <c r="G16" i="3"/>
  <c r="G15" i="3"/>
  <c r="A10" i="3"/>
  <c r="A9" i="3"/>
  <c r="A8" i="3"/>
  <c r="H37" i="1"/>
  <c r="F25" i="37" s="1"/>
  <c r="H35" i="1"/>
  <c r="F28" i="37" s="1"/>
  <c r="H34" i="1"/>
  <c r="F31" i="37" s="1"/>
  <c r="H33" i="1"/>
  <c r="F22" i="37" s="1"/>
  <c r="H31" i="1"/>
  <c r="F21" i="37" s="1"/>
  <c r="H26" i="1"/>
  <c r="F24" i="37" s="1"/>
  <c r="H25" i="1"/>
  <c r="F33" i="37" s="1"/>
  <c r="H22" i="1"/>
  <c r="H21" i="1"/>
  <c r="F29" i="37" s="1"/>
  <c r="P118" i="2"/>
  <c r="O118" i="2"/>
  <c r="I118" i="2"/>
  <c r="A118" i="2"/>
  <c r="S111" i="2"/>
  <c r="A110" i="2"/>
  <c r="B110" i="2"/>
  <c r="A111" i="2"/>
  <c r="B111" i="2"/>
  <c r="P114" i="22" l="1"/>
  <c r="O18" i="22"/>
  <c r="P18" i="22" s="1"/>
  <c r="P34" i="22" s="1"/>
  <c r="P116" i="22"/>
  <c r="R112" i="22" s="1"/>
  <c r="P144" i="2" s="1"/>
  <c r="K121" i="22"/>
  <c r="K123" i="22" s="1"/>
  <c r="R119" i="22" s="1"/>
  <c r="N84" i="22"/>
  <c r="O34" i="31"/>
  <c r="N33" i="34"/>
  <c r="A126" i="2"/>
  <c r="F39" i="30"/>
  <c r="N116" i="2"/>
  <c r="F37" i="33"/>
  <c r="N117" i="2"/>
  <c r="F37" i="35"/>
  <c r="I72" i="2"/>
  <c r="F31" i="30"/>
  <c r="P103" i="32"/>
  <c r="R99" i="32" s="1"/>
  <c r="P103" i="34"/>
  <c r="R99" i="34" s="1"/>
  <c r="N115" i="2"/>
  <c r="F37" i="30"/>
  <c r="A127" i="2"/>
  <c r="F39" i="33"/>
  <c r="A128" i="2"/>
  <c r="F39" i="35"/>
  <c r="P103" i="27"/>
  <c r="R99" i="27" s="1"/>
  <c r="F40" i="25" s="1"/>
  <c r="I33" i="31"/>
  <c r="N33" i="31" s="1"/>
  <c r="I40" i="31"/>
  <c r="N40" i="31" s="1"/>
  <c r="N42" i="31" s="1"/>
  <c r="R38" i="31" s="1"/>
  <c r="F26" i="30" s="1"/>
  <c r="I49" i="31"/>
  <c r="N49" i="31" s="1"/>
  <c r="P104" i="31"/>
  <c r="R100" i="31" s="1"/>
  <c r="O72" i="31"/>
  <c r="O74" i="31" s="1"/>
  <c r="R70" i="31" s="1"/>
  <c r="O73" i="27"/>
  <c r="R69" i="27" s="1"/>
  <c r="R55" i="32"/>
  <c r="R69" i="34"/>
  <c r="O36" i="22"/>
  <c r="P109" i="31"/>
  <c r="P111" i="31" s="1"/>
  <c r="R107" i="31" s="1"/>
  <c r="P110" i="32"/>
  <c r="R106" i="32" s="1"/>
  <c r="I40" i="27"/>
  <c r="N40" i="27" s="1"/>
  <c r="N42" i="27" s="1"/>
  <c r="R38" i="27" s="1"/>
  <c r="I49" i="27"/>
  <c r="N49" i="27" s="1"/>
  <c r="S105" i="22"/>
  <c r="I22" i="1"/>
  <c r="G27" i="37" s="1"/>
  <c r="F27" i="37"/>
  <c r="G17" i="3"/>
  <c r="G19" i="1" s="1"/>
  <c r="G19" i="25" s="1"/>
  <c r="H19" i="25" s="1"/>
  <c r="P109" i="22"/>
  <c r="R105" i="22" s="1"/>
  <c r="F40" i="23" s="1"/>
  <c r="F19" i="25"/>
  <c r="I78" i="27"/>
  <c r="N78" i="27" s="1"/>
  <c r="O78" i="27" s="1"/>
  <c r="P78" i="27" s="1"/>
  <c r="F39" i="25"/>
  <c r="I39" i="30"/>
  <c r="I92" i="2"/>
  <c r="I35" i="22"/>
  <c r="I43" i="22" s="1"/>
  <c r="I53" i="22" s="1"/>
  <c r="N19" i="22"/>
  <c r="N35" i="22" s="1"/>
  <c r="Q134" i="2"/>
  <c r="Q144" i="2"/>
  <c r="Q154" i="2"/>
  <c r="Q124" i="2"/>
  <c r="S99" i="34"/>
  <c r="S99" i="27"/>
  <c r="S100" i="31"/>
  <c r="I33" i="27"/>
  <c r="N114" i="2"/>
  <c r="K115" i="27"/>
  <c r="K117" i="27" s="1"/>
  <c r="R113" i="27" s="1"/>
  <c r="N113" i="2"/>
  <c r="I42" i="22"/>
  <c r="P108" i="34"/>
  <c r="P110" i="34" s="1"/>
  <c r="R106" i="34" s="1"/>
  <c r="N78" i="34"/>
  <c r="K115" i="34"/>
  <c r="K117" i="34" s="1"/>
  <c r="R113" i="34" s="1"/>
  <c r="N25" i="34"/>
  <c r="P65" i="34"/>
  <c r="P66" i="34" s="1"/>
  <c r="I40" i="34"/>
  <c r="N40" i="34" s="1"/>
  <c r="N42" i="34" s="1"/>
  <c r="R38" i="34" s="1"/>
  <c r="F26" i="35" s="1"/>
  <c r="I49" i="34"/>
  <c r="N18" i="34"/>
  <c r="I20" i="34"/>
  <c r="K115" i="32"/>
  <c r="O25" i="32"/>
  <c r="N26" i="32"/>
  <c r="R23" i="32" s="1"/>
  <c r="F22" i="33" s="1"/>
  <c r="I26" i="32"/>
  <c r="I33" i="32"/>
  <c r="N18" i="32"/>
  <c r="I40" i="32"/>
  <c r="I49" i="32" s="1"/>
  <c r="K116" i="31"/>
  <c r="K118" i="31" s="1"/>
  <c r="R114" i="31" s="1"/>
  <c r="F42" i="30" s="1"/>
  <c r="I79" i="31"/>
  <c r="N79" i="31" s="1"/>
  <c r="O79" i="31" s="1"/>
  <c r="N20" i="31"/>
  <c r="R16" i="31" s="1"/>
  <c r="O33" i="31"/>
  <c r="O35" i="31" s="1"/>
  <c r="R31" i="31" s="1"/>
  <c r="O18" i="31"/>
  <c r="N26" i="31"/>
  <c r="R23" i="31" s="1"/>
  <c r="F22" i="30" s="1"/>
  <c r="P66" i="31"/>
  <c r="P67" i="31" s="1"/>
  <c r="O67" i="31"/>
  <c r="R64" i="31" s="1"/>
  <c r="I26" i="31"/>
  <c r="Q82" i="2"/>
  <c r="Q47" i="2"/>
  <c r="Q92" i="2"/>
  <c r="Q37" i="2"/>
  <c r="Q59" i="2"/>
  <c r="Q102" i="2"/>
  <c r="Q70" i="2"/>
  <c r="P108" i="27"/>
  <c r="P110" i="27" s="1"/>
  <c r="R106" i="27" s="1"/>
  <c r="O66" i="27"/>
  <c r="R63" i="27" s="1"/>
  <c r="P65" i="27"/>
  <c r="P66" i="27" s="1"/>
  <c r="O79" i="27"/>
  <c r="P79" i="27" s="1"/>
  <c r="N26" i="27"/>
  <c r="R23" i="27" s="1"/>
  <c r="O25" i="27"/>
  <c r="I26" i="27"/>
  <c r="F41" i="23"/>
  <c r="R98" i="22"/>
  <c r="N52" i="22"/>
  <c r="O52" i="22" s="1"/>
  <c r="P52" i="22" s="1"/>
  <c r="I52" i="22"/>
  <c r="N42" i="22"/>
  <c r="P44" i="22"/>
  <c r="I34" i="22"/>
  <c r="N34" i="22"/>
  <c r="O34" i="22" s="1"/>
  <c r="I27" i="22"/>
  <c r="O84" i="22"/>
  <c r="N86" i="22"/>
  <c r="R82" i="22" s="1"/>
  <c r="N71" i="22"/>
  <c r="O61" i="22"/>
  <c r="R59" i="22"/>
  <c r="N26" i="22"/>
  <c r="P21" i="22"/>
  <c r="O21" i="22"/>
  <c r="G28" i="3"/>
  <c r="N118" i="2" l="1"/>
  <c r="N21" i="22"/>
  <c r="G19" i="23"/>
  <c r="H19" i="23" s="1"/>
  <c r="I19" i="23" s="1"/>
  <c r="I18" i="23" s="1"/>
  <c r="P135" i="2"/>
  <c r="P156" i="2"/>
  <c r="N20" i="2"/>
  <c r="F21" i="30"/>
  <c r="N49" i="34"/>
  <c r="O49" i="34" s="1"/>
  <c r="I57" i="34"/>
  <c r="P158" i="2"/>
  <c r="F42" i="35"/>
  <c r="P147" i="2"/>
  <c r="F41" i="33"/>
  <c r="I73" i="2"/>
  <c r="F31" i="33"/>
  <c r="P146" i="2"/>
  <c r="F41" i="30"/>
  <c r="O84" i="2"/>
  <c r="F33" i="30"/>
  <c r="P148" i="2"/>
  <c r="F41" i="35"/>
  <c r="I94" i="2"/>
  <c r="F34" i="30"/>
  <c r="P138" i="2"/>
  <c r="F40" i="35"/>
  <c r="P42" i="22"/>
  <c r="O39" i="2"/>
  <c r="F25" i="30"/>
  <c r="F34" i="35"/>
  <c r="I96" i="2"/>
  <c r="P136" i="2"/>
  <c r="F40" i="30"/>
  <c r="I40" i="30" s="1"/>
  <c r="P137" i="2"/>
  <c r="F40" i="33"/>
  <c r="I93" i="2"/>
  <c r="F34" i="25"/>
  <c r="N80" i="27"/>
  <c r="R76" i="27" s="1"/>
  <c r="F35" i="25" s="1"/>
  <c r="N81" i="31"/>
  <c r="R77" i="31" s="1"/>
  <c r="G19" i="35"/>
  <c r="H19" i="35" s="1"/>
  <c r="I19" i="35" s="1"/>
  <c r="I18" i="35" s="1"/>
  <c r="H19" i="1"/>
  <c r="F23" i="37" s="1"/>
  <c r="G19" i="33"/>
  <c r="H19" i="33" s="1"/>
  <c r="I19" i="33" s="1"/>
  <c r="I18" i="33" s="1"/>
  <c r="I19" i="25"/>
  <c r="I18" i="25" s="1"/>
  <c r="G19" i="30"/>
  <c r="H19" i="30" s="1"/>
  <c r="I19" i="30" s="1"/>
  <c r="I18" i="30" s="1"/>
  <c r="N80" i="34"/>
  <c r="R76" i="34" s="1"/>
  <c r="O35" i="22"/>
  <c r="N43" i="22"/>
  <c r="N45" i="22" s="1"/>
  <c r="R40" i="22" s="1"/>
  <c r="R16" i="22"/>
  <c r="N18" i="2" s="1"/>
  <c r="K117" i="32"/>
  <c r="R113" i="32" s="1"/>
  <c r="G29" i="1"/>
  <c r="O78" i="34"/>
  <c r="O80" i="34" s="1"/>
  <c r="I22" i="30"/>
  <c r="I22" i="33"/>
  <c r="F22" i="25"/>
  <c r="R111" i="2"/>
  <c r="F37" i="1" s="1"/>
  <c r="P145" i="2"/>
  <c r="I41" i="30"/>
  <c r="F41" i="25"/>
  <c r="N102" i="2"/>
  <c r="I19" i="1"/>
  <c r="O83" i="2"/>
  <c r="F33" i="25"/>
  <c r="N33" i="27"/>
  <c r="I59" i="27"/>
  <c r="R55" i="27" s="1"/>
  <c r="N57" i="27"/>
  <c r="O57" i="27" s="1"/>
  <c r="P57" i="27" s="1"/>
  <c r="P155" i="2"/>
  <c r="F42" i="25"/>
  <c r="I42" i="30"/>
  <c r="P134" i="2"/>
  <c r="P154" i="2"/>
  <c r="A124" i="2"/>
  <c r="I70" i="2"/>
  <c r="N26" i="34"/>
  <c r="R23" i="34" s="1"/>
  <c r="F22" i="35" s="1"/>
  <c r="O25" i="34"/>
  <c r="O33" i="34"/>
  <c r="O35" i="34" s="1"/>
  <c r="R31" i="34" s="1"/>
  <c r="N20" i="34"/>
  <c r="R16" i="34" s="1"/>
  <c r="O18" i="34"/>
  <c r="N33" i="32"/>
  <c r="O33" i="32" s="1"/>
  <c r="O35" i="32" s="1"/>
  <c r="R31" i="32" s="1"/>
  <c r="O18" i="32"/>
  <c r="N49" i="32"/>
  <c r="N20" i="32"/>
  <c r="R16" i="32" s="1"/>
  <c r="N40" i="32"/>
  <c r="N42" i="32" s="1"/>
  <c r="R38" i="32" s="1"/>
  <c r="F26" i="33" s="1"/>
  <c r="O26" i="32"/>
  <c r="P25" i="32"/>
  <c r="P26" i="32" s="1"/>
  <c r="O81" i="31"/>
  <c r="P79" i="31"/>
  <c r="P81" i="31" s="1"/>
  <c r="P18" i="31"/>
  <c r="O20" i="31"/>
  <c r="O49" i="31"/>
  <c r="P49" i="31" s="1"/>
  <c r="N51" i="31"/>
  <c r="R47" i="31" s="1"/>
  <c r="P26" i="31"/>
  <c r="O26" i="31"/>
  <c r="P40" i="31"/>
  <c r="P42" i="31" s="1"/>
  <c r="P25" i="27"/>
  <c r="P26" i="27" s="1"/>
  <c r="O26" i="27"/>
  <c r="P80" i="27"/>
  <c r="N20" i="27"/>
  <c r="R16" i="27" s="1"/>
  <c r="O18" i="27"/>
  <c r="O33" i="27"/>
  <c r="O35" i="27" s="1"/>
  <c r="R31" i="27" s="1"/>
  <c r="O80" i="27"/>
  <c r="F31" i="23"/>
  <c r="F42" i="23"/>
  <c r="F39" i="23"/>
  <c r="F35" i="23"/>
  <c r="P84" i="22"/>
  <c r="P86" i="22" s="1"/>
  <c r="O86" i="22"/>
  <c r="O71" i="22"/>
  <c r="P61" i="22"/>
  <c r="N27" i="22"/>
  <c r="R24" i="22" s="1"/>
  <c r="I22" i="35" s="1"/>
  <c r="O26" i="22"/>
  <c r="P149" i="2" l="1"/>
  <c r="R142" i="2" s="1"/>
  <c r="F41" i="1" s="1"/>
  <c r="P139" i="2"/>
  <c r="F21" i="23"/>
  <c r="A129" i="2"/>
  <c r="R122" i="2" s="1"/>
  <c r="F39" i="1" s="1"/>
  <c r="R132" i="2"/>
  <c r="F40" i="1" s="1"/>
  <c r="N61" i="2"/>
  <c r="F29" i="30"/>
  <c r="N49" i="2"/>
  <c r="O40" i="2"/>
  <c r="F25" i="33"/>
  <c r="P157" i="2"/>
  <c r="F42" i="33"/>
  <c r="I38" i="33" s="1"/>
  <c r="N106" i="2"/>
  <c r="F35" i="35"/>
  <c r="N21" i="2"/>
  <c r="F21" i="33"/>
  <c r="I20" i="33" s="1"/>
  <c r="N22" i="2"/>
  <c r="F21" i="35"/>
  <c r="I20" i="35" s="1"/>
  <c r="N104" i="2"/>
  <c r="F35" i="30"/>
  <c r="I32" i="30" s="1"/>
  <c r="O41" i="2"/>
  <c r="F25" i="35"/>
  <c r="I59" i="34"/>
  <c r="R55" i="34" s="1"/>
  <c r="N57" i="34"/>
  <c r="O57" i="34" s="1"/>
  <c r="P57" i="34" s="1"/>
  <c r="N103" i="2"/>
  <c r="O85" i="2"/>
  <c r="P65" i="32"/>
  <c r="P66" i="32" s="1"/>
  <c r="O73" i="32"/>
  <c r="R69" i="32" s="1"/>
  <c r="F34" i="33" s="1"/>
  <c r="I78" i="32"/>
  <c r="N78" i="32" s="1"/>
  <c r="I38" i="30"/>
  <c r="P78" i="34"/>
  <c r="P80" i="34" s="1"/>
  <c r="I37" i="1"/>
  <c r="G25" i="37" s="1"/>
  <c r="E25" i="37"/>
  <c r="I18" i="1"/>
  <c r="G23" i="37"/>
  <c r="N53" i="22"/>
  <c r="N55" i="22" s="1"/>
  <c r="R50" i="22" s="1"/>
  <c r="N47" i="2" s="1"/>
  <c r="G29" i="30"/>
  <c r="H29" i="30" s="1"/>
  <c r="G29" i="23"/>
  <c r="H29" i="23" s="1"/>
  <c r="G29" i="25"/>
  <c r="H29" i="25" s="1"/>
  <c r="G29" i="33"/>
  <c r="H29" i="33" s="1"/>
  <c r="G29" i="35"/>
  <c r="H29" i="35" s="1"/>
  <c r="H29" i="1"/>
  <c r="F20" i="37" s="1"/>
  <c r="I38" i="35"/>
  <c r="I71" i="2"/>
  <c r="F31" i="25"/>
  <c r="P25" i="34"/>
  <c r="P26" i="34" s="1"/>
  <c r="O26" i="34"/>
  <c r="N51" i="34"/>
  <c r="R47" i="34" s="1"/>
  <c r="F29" i="35" s="1"/>
  <c r="P49" i="34"/>
  <c r="O20" i="34"/>
  <c r="P18" i="34"/>
  <c r="P40" i="34"/>
  <c r="P42" i="34" s="1"/>
  <c r="I20" i="30"/>
  <c r="N19" i="2"/>
  <c r="F21" i="25"/>
  <c r="O38" i="2"/>
  <c r="F25" i="25"/>
  <c r="P40" i="32"/>
  <c r="P42" i="32" s="1"/>
  <c r="O49" i="32"/>
  <c r="P49" i="32" s="1"/>
  <c r="N51" i="32"/>
  <c r="R47" i="32" s="1"/>
  <c r="O20" i="32"/>
  <c r="P18" i="32"/>
  <c r="P33" i="31"/>
  <c r="P35" i="31" s="1"/>
  <c r="P20" i="31"/>
  <c r="O49" i="27"/>
  <c r="P49" i="27" s="1"/>
  <c r="N51" i="27"/>
  <c r="R47" i="27" s="1"/>
  <c r="N48" i="2" s="1"/>
  <c r="P40" i="27"/>
  <c r="P42" i="27" s="1"/>
  <c r="O20" i="27"/>
  <c r="P18" i="27"/>
  <c r="F22" i="23"/>
  <c r="I22" i="23" s="1"/>
  <c r="I20" i="23" s="1"/>
  <c r="I22" i="25"/>
  <c r="P71" i="22"/>
  <c r="P72" i="22" s="1"/>
  <c r="O72" i="22"/>
  <c r="R69" i="22" s="1"/>
  <c r="P45" i="22"/>
  <c r="P37" i="22"/>
  <c r="O37" i="22"/>
  <c r="R32" i="22" s="1"/>
  <c r="P26" i="22"/>
  <c r="P27" i="22" s="1"/>
  <c r="O27" i="22"/>
  <c r="H43" i="30" l="1"/>
  <c r="N23" i="2"/>
  <c r="R16" i="2" s="1"/>
  <c r="F21" i="1" s="1"/>
  <c r="P159" i="2"/>
  <c r="R152" i="2" s="1"/>
  <c r="F42" i="1" s="1"/>
  <c r="I39" i="1"/>
  <c r="G32" i="37" s="1"/>
  <c r="E32" i="37"/>
  <c r="F29" i="23"/>
  <c r="E34" i="37"/>
  <c r="I41" i="1"/>
  <c r="G34" i="37" s="1"/>
  <c r="I40" i="1"/>
  <c r="E26" i="37"/>
  <c r="N59" i="2"/>
  <c r="N62" i="2"/>
  <c r="F29" i="33"/>
  <c r="N50" i="2"/>
  <c r="N52" i="2" s="1"/>
  <c r="I74" i="2"/>
  <c r="F31" i="35"/>
  <c r="I95" i="2"/>
  <c r="I97" i="2" s="1"/>
  <c r="O78" i="32"/>
  <c r="N80" i="32"/>
  <c r="N63" i="2"/>
  <c r="N51" i="2"/>
  <c r="I32" i="35"/>
  <c r="O82" i="2"/>
  <c r="O87" i="2" s="1"/>
  <c r="I20" i="25"/>
  <c r="O37" i="2"/>
  <c r="P33" i="34"/>
  <c r="P35" i="34" s="1"/>
  <c r="P20" i="34"/>
  <c r="F26" i="25"/>
  <c r="N60" i="2"/>
  <c r="F29" i="25"/>
  <c r="P33" i="32"/>
  <c r="P35" i="32" s="1"/>
  <c r="P20" i="32"/>
  <c r="P33" i="27"/>
  <c r="P35" i="27" s="1"/>
  <c r="P20" i="27"/>
  <c r="F33" i="23"/>
  <c r="F26" i="23"/>
  <c r="F25" i="23"/>
  <c r="H43" i="25" l="1"/>
  <c r="I21" i="1"/>
  <c r="I20" i="1" s="1"/>
  <c r="E29" i="37"/>
  <c r="I42" i="1"/>
  <c r="E30" i="37"/>
  <c r="O42" i="2"/>
  <c r="R35" i="2" s="1"/>
  <c r="F25" i="1" s="1"/>
  <c r="N64" i="2"/>
  <c r="R45" i="2"/>
  <c r="F26" i="1" s="1"/>
  <c r="I76" i="2"/>
  <c r="R68" i="2" s="1"/>
  <c r="F31" i="1" s="1"/>
  <c r="G26" i="37"/>
  <c r="R57" i="2"/>
  <c r="F29" i="1" s="1"/>
  <c r="E20" i="37" s="1"/>
  <c r="L20" i="37" s="1"/>
  <c r="R90" i="2"/>
  <c r="F34" i="1" s="1"/>
  <c r="I23" i="33"/>
  <c r="R76" i="32"/>
  <c r="O80" i="32"/>
  <c r="P78" i="32"/>
  <c r="P80" i="32" s="1"/>
  <c r="R80" i="2"/>
  <c r="F33" i="1" s="1"/>
  <c r="E22" i="37" s="1"/>
  <c r="L22" i="37" s="1"/>
  <c r="G29" i="37"/>
  <c r="I23" i="35"/>
  <c r="H43" i="35" l="1"/>
  <c r="G30" i="37"/>
  <c r="I25" i="1"/>
  <c r="E33" i="37"/>
  <c r="E21" i="37"/>
  <c r="L21" i="37" s="1"/>
  <c r="I31" i="1"/>
  <c r="G21" i="37" s="1"/>
  <c r="E31" i="37"/>
  <c r="I34" i="1"/>
  <c r="G31" i="37" s="1"/>
  <c r="N105" i="2"/>
  <c r="N107" i="2" s="1"/>
  <c r="F35" i="33"/>
  <c r="I32" i="33" s="1"/>
  <c r="G33" i="37"/>
  <c r="I33" i="1"/>
  <c r="G22" i="37" s="1"/>
  <c r="I29" i="1"/>
  <c r="G20" i="37" s="1"/>
  <c r="I26" i="1"/>
  <c r="E24" i="37"/>
  <c r="H43" i="33" l="1"/>
  <c r="R100" i="2"/>
  <c r="F35" i="1" s="1"/>
  <c r="I35" i="1" s="1"/>
  <c r="G28" i="37" s="1"/>
  <c r="G24" i="37"/>
  <c r="E28" i="37" l="1"/>
  <c r="I32" i="1"/>
  <c r="Y66" i="32"/>
  <c r="G35" i="37"/>
  <c r="H43" i="1" l="1"/>
  <c r="H23" i="37"/>
  <c r="H27" i="37"/>
  <c r="H31" i="37"/>
  <c r="H32" i="37"/>
  <c r="H26" i="37"/>
  <c r="H28" i="37"/>
  <c r="H34" i="37"/>
  <c r="H25" i="37"/>
  <c r="H21" i="37"/>
  <c r="H30" i="37"/>
  <c r="H20" i="37"/>
  <c r="I20" i="37" s="1"/>
  <c r="H29" i="37"/>
  <c r="H33" i="37"/>
  <c r="H22" i="37"/>
  <c r="H24" i="37"/>
  <c r="I21" i="37" l="1"/>
  <c r="I22" i="37" s="1"/>
  <c r="I23" i="37" s="1"/>
  <c r="I24" i="37" s="1"/>
  <c r="I25" i="37" s="1"/>
  <c r="I27" i="37" s="1"/>
  <c r="I28" i="37" s="1"/>
  <c r="I29" i="37" s="1"/>
  <c r="I30" i="37" l="1"/>
  <c r="I31" i="37" l="1"/>
  <c r="I32" i="37" s="1"/>
  <c r="I33" i="37" s="1"/>
  <c r="I34" i="37" s="1"/>
  <c r="I26" i="37"/>
</calcChain>
</file>

<file path=xl/sharedStrings.xml><?xml version="1.0" encoding="utf-8"?>
<sst xmlns="http://schemas.openxmlformats.org/spreadsheetml/2006/main" count="1287" uniqueCount="243">
  <si>
    <t>Ítem</t>
  </si>
  <si>
    <t>Fonte</t>
  </si>
  <si>
    <t>Código</t>
  </si>
  <si>
    <t>Discriminação</t>
  </si>
  <si>
    <t>Und</t>
  </si>
  <si>
    <t>Quantidade</t>
  </si>
  <si>
    <t>Preço Unitário sem BDI (R$)</t>
  </si>
  <si>
    <t>Preço unitário com BDI (R$)</t>
  </si>
  <si>
    <t>Custo Total (R$)</t>
  </si>
  <si>
    <t>SINAPI</t>
  </si>
  <si>
    <t>1.0</t>
  </si>
  <si>
    <t>ADMINISTRAÇÃO DA OBRA</t>
  </si>
  <si>
    <t>1.1</t>
  </si>
  <si>
    <t>CPU</t>
  </si>
  <si>
    <t xml:space="preserve">Administração da obra </t>
  </si>
  <si>
    <t>Mês</t>
  </si>
  <si>
    <t>Data Base:</t>
  </si>
  <si>
    <t>BDI:</t>
  </si>
  <si>
    <t>2.0</t>
  </si>
  <si>
    <t>TERRAPLANAGEM E PAVIMENTAÇÃO</t>
  </si>
  <si>
    <t>2.1</t>
  </si>
  <si>
    <t>m²</t>
  </si>
  <si>
    <t>ORSE</t>
  </si>
  <si>
    <t>51/ORSE</t>
  </si>
  <si>
    <t>Placa de obra em chapa de aço galvanizado</t>
  </si>
  <si>
    <t>2.2</t>
  </si>
  <si>
    <t xml:space="preserve">Terraplanagem  </t>
  </si>
  <si>
    <t>m³</t>
  </si>
  <si>
    <t>Regularização e compactação do sub-leito até 20cm.</t>
  </si>
  <si>
    <t>Pavimentação</t>
  </si>
  <si>
    <t>Pavimentação em paralelepípedo</t>
  </si>
  <si>
    <t xml:space="preserve">Pavimento em paralelepipedo sobre colchao de areia 15 cm, rejuntado com argamassa de cimento e areia no traço 1:3 (pedras pequenas 30 a 35 pecas por m2) </t>
  </si>
  <si>
    <t>CPU 01</t>
  </si>
  <si>
    <t>CPU 02</t>
  </si>
  <si>
    <t>Meio-fio (guia)</t>
  </si>
  <si>
    <t>Assentamento de guia (meio-fio) em trecho reto, confeccionada em concreto pré-fabricado, dimensões 100x15x13x30 cm (comprimento x base inferior x base superior x altura), para vias urbanas (uso viário). af_06/2016</t>
  </si>
  <si>
    <t>m</t>
  </si>
  <si>
    <t>SERVIÇOS PRELIMINARES</t>
  </si>
  <si>
    <t>3.0</t>
  </si>
  <si>
    <t>3.1</t>
  </si>
  <si>
    <t>3.1.1</t>
  </si>
  <si>
    <t>3.1.2</t>
  </si>
  <si>
    <t>3.2</t>
  </si>
  <si>
    <t>3.2.1</t>
  </si>
  <si>
    <t>3.2.1.1</t>
  </si>
  <si>
    <t>3.2.2</t>
  </si>
  <si>
    <t>3.2.2.1</t>
  </si>
  <si>
    <t>4.0</t>
  </si>
  <si>
    <t>PASSEIO CIMENTADO</t>
  </si>
  <si>
    <t>4.1</t>
  </si>
  <si>
    <t>Junta plastica de dilatacao para pisos, cor cinza, 27 x 3 mm (altura x espessura) a cada 1,50m</t>
  </si>
  <si>
    <t>4.2</t>
  </si>
  <si>
    <t>4.3</t>
  </si>
  <si>
    <t>4.4</t>
  </si>
  <si>
    <t>Piso Tátil</t>
  </si>
  <si>
    <t>PREFEITURA MUNICIPAL DE ARAPIRACA</t>
  </si>
  <si>
    <t>CENTRO ADMINISTRATIVO ANTÔNIO ROCHA</t>
  </si>
  <si>
    <t>SECRETARIA MUNICIPAL DE DESENVOLVIMENTO URBANO E OBRAS</t>
  </si>
  <si>
    <t>OBJETO:     OBRAS E SERVIÇOS DE TERRAPLANAGEM E PAVIMENTAÇÃO EM LOGRADOUROS NA VILA SÃO JOSÉ, NO MUNICÍPIO DE ARAPIRACA/AL</t>
  </si>
  <si>
    <t>CONTRATO DE REPASSE:  1069325-77</t>
  </si>
  <si>
    <t>SICONV: 896851</t>
  </si>
  <si>
    <t>Planilha:</t>
  </si>
  <si>
    <t>Global</t>
  </si>
  <si>
    <t>mês</t>
  </si>
  <si>
    <t>+</t>
  </si>
  <si>
    <t>à</t>
  </si>
  <si>
    <t>Estaqueamento</t>
  </si>
  <si>
    <t>Extensão</t>
  </si>
  <si>
    <t>Largura</t>
  </si>
  <si>
    <t>Altura</t>
  </si>
  <si>
    <t>Quant</t>
  </si>
  <si>
    <t>Empol.</t>
  </si>
  <si>
    <t>DMT</t>
  </si>
  <si>
    <t>Área</t>
  </si>
  <si>
    <t>Volume</t>
  </si>
  <si>
    <t>m³xkm</t>
  </si>
  <si>
    <t>Observação</t>
  </si>
  <si>
    <t/>
  </si>
  <si>
    <t>Periodo de Execução</t>
  </si>
  <si>
    <t>Locação de pavimentação. Af_10/2018</t>
  </si>
  <si>
    <t>Execução de passeio (calçada) ou piso de concreto com concreto moldado IN LOCO, usinado, acabamento convencional, não armado espessura de 5 cm. AF_07/2016</t>
  </si>
  <si>
    <t>Lona plástica preta, e=150 micra</t>
  </si>
  <si>
    <t>PLANILHA DE COMPOSIÇÕES DE PREÇO UNITÁRIO</t>
  </si>
  <si>
    <t>ADMINISTRAÇÃO LOCAL</t>
  </si>
  <si>
    <t>Codigo</t>
  </si>
  <si>
    <t>Descrição</t>
  </si>
  <si>
    <t>Unidade</t>
  </si>
  <si>
    <t>Coef</t>
  </si>
  <si>
    <t>R$ Unit. C/Encargo</t>
  </si>
  <si>
    <t>Valor Parcial</t>
  </si>
  <si>
    <t>Engenheiro civil de obra junior (mensalista)</t>
  </si>
  <si>
    <t>Encarregado geral de obras (mensalista)</t>
  </si>
  <si>
    <t>Custo Direto</t>
  </si>
  <si>
    <t>R$</t>
  </si>
  <si>
    <t>72799/SINAPI</t>
  </si>
  <si>
    <t>PAVIMENTO EM PARALELEPIPEDO SOBRE COLCHAO DE AREIA REJUNTADO COM ARGAMASSA DE CIMENTO E AREIA NO TRAÇO 1:3 (PEDRAS PEQUENAS 30 A 35 PECAS POR M2)</t>
  </si>
  <si>
    <t>m2</t>
  </si>
  <si>
    <t>h</t>
  </si>
  <si>
    <t>Servente com encagrgos complementares</t>
  </si>
  <si>
    <t>Cimento portland composto CP II-32</t>
  </si>
  <si>
    <t>kg</t>
  </si>
  <si>
    <t>Cotação</t>
  </si>
  <si>
    <t>paralelepipedo granitico ou basaltico, para pavimentacao, sem frete,  *30 a 35* pecas por m2</t>
  </si>
  <si>
    <t>mil</t>
  </si>
  <si>
    <t>Areia grosso - posto jazida/fornecedor (retirado na jazida, sem transporte)</t>
  </si>
  <si>
    <t>m3</t>
  </si>
  <si>
    <t>Areia fina - posto jazida/fornecedor (retirado na jazida, sem transporte</t>
  </si>
  <si>
    <t>Calceteiro com encargos complementares</t>
  </si>
  <si>
    <t>Rua Jose Ricardo Gomes Carnaúba</t>
  </si>
  <si>
    <t>Limpa Rodas</t>
  </si>
  <si>
    <t>-</t>
  </si>
  <si>
    <t>Variada</t>
  </si>
  <si>
    <t>Espaçamento</t>
  </si>
  <si>
    <t>Comp. Unitário</t>
  </si>
  <si>
    <t>Extensão Passeio</t>
  </si>
  <si>
    <t>Comp. Total Juntas</t>
  </si>
  <si>
    <t>Quant de Rampas</t>
  </si>
  <si>
    <t>Área por Rampa</t>
  </si>
  <si>
    <t>Área Total</t>
  </si>
  <si>
    <t>5.0</t>
  </si>
  <si>
    <t>SINALIZAÇÃO</t>
  </si>
  <si>
    <t xml:space="preserve">Placa esmaltada para identificação de rua </t>
  </si>
  <si>
    <t>und</t>
  </si>
  <si>
    <t>5.1</t>
  </si>
  <si>
    <t>5.2</t>
  </si>
  <si>
    <t>5.3</t>
  </si>
  <si>
    <t>5.4</t>
  </si>
  <si>
    <t>Placa de sinalização em chapa de aço num 16 com pintura refletiva</t>
  </si>
  <si>
    <t>Sinalização horizontal com tinta retrorrefletiva a base de resina acrílica com microesferas de vidro</t>
  </si>
  <si>
    <t>Tipo de Placa</t>
  </si>
  <si>
    <t>Área Unit</t>
  </si>
  <si>
    <t>Quantidade de Rampas</t>
  </si>
  <si>
    <t>Quantridade de Placas</t>
  </si>
  <si>
    <t>Comp Unit</t>
  </si>
  <si>
    <t>Comp Total</t>
  </si>
  <si>
    <t>PARE</t>
  </si>
  <si>
    <t>Total do Orçamento:</t>
  </si>
  <si>
    <t>MEMÓRIA DE CÁLCULO</t>
  </si>
  <si>
    <t>Rua Maria Salete Silva Tenório Novaes (Trecho 1)</t>
  </si>
  <si>
    <t>Travamento</t>
  </si>
  <si>
    <t>4.4.1</t>
  </si>
  <si>
    <t>Rua Maria Salete S T N (Trecho 1)</t>
  </si>
  <si>
    <t>Rua Maria Salete S T N (Trecho 2)</t>
  </si>
  <si>
    <t>Rua Magnólia Alves Tenório C</t>
  </si>
  <si>
    <t>Praça 0501/24</t>
  </si>
  <si>
    <t>Rua Maria Salete Silva Tenório Novaes (Trecho 2)</t>
  </si>
  <si>
    <t>Variado</t>
  </si>
  <si>
    <t>'</t>
  </si>
  <si>
    <t>Rua Magnólia Alves Tenório Cavalcante</t>
  </si>
  <si>
    <t>Vide Memória de Calc da Rua</t>
  </si>
  <si>
    <t>QUADRO RESUMO DE COTAÇÕES</t>
  </si>
  <si>
    <t>Empresa</t>
  </si>
  <si>
    <t>CNPJ</t>
  </si>
  <si>
    <t>Insumo</t>
  </si>
  <si>
    <t>Valor Unitário (R$)</t>
  </si>
  <si>
    <t>Milheiro (R$)</t>
  </si>
  <si>
    <t>24.097.827/0001-23</t>
  </si>
  <si>
    <t>Paralelepípedo</t>
  </si>
  <si>
    <t>28.093.497/0001-59</t>
  </si>
  <si>
    <t>Menor Valor adotado</t>
  </si>
  <si>
    <t>Confecção suporte e travessa para placa de sinalização</t>
  </si>
  <si>
    <t>Ìtem</t>
  </si>
  <si>
    <t>Unit c/ BDI</t>
  </si>
  <si>
    <t>Total</t>
  </si>
  <si>
    <t>% Acumulado</t>
  </si>
  <si>
    <t>Percentual (%)</t>
  </si>
  <si>
    <t>Faixa</t>
  </si>
  <si>
    <t>Valor</t>
  </si>
  <si>
    <t>Total do Orçamento</t>
  </si>
  <si>
    <t>A</t>
  </si>
  <si>
    <t>B</t>
  </si>
  <si>
    <t>C</t>
  </si>
  <si>
    <t>Nº TC/CR</t>
  </si>
  <si>
    <t>PROPONENTE / TOMADOR</t>
  </si>
  <si>
    <t>1069325-77</t>
  </si>
  <si>
    <t>Prefeitura Municipal de Arapiraca</t>
  </si>
  <si>
    <t>OBJETO</t>
  </si>
  <si>
    <t>OBRAS E SERVIÇOS DE TERRAPLANAGEM E PAVIMENTAÇÃO EM LOGRADOUROS NA VILA SÃO JOSÉ, NO MUNICÍPIO DE ARAPIRACA/AL</t>
  </si>
  <si>
    <t>TIPO DE OBRA DO EMPREENDIMENTO</t>
  </si>
  <si>
    <t>DESONERAÇÃO</t>
  </si>
  <si>
    <t>Construção de Praças Urbanas, Rodovias, Ferrovias e recapeamento e pavimentação de vias urbanas</t>
  </si>
  <si>
    <t>SIM</t>
  </si>
  <si>
    <t>Conforme legislação tributária municipal, definir estimativa de percentual da base de cálculo para o ISS:</t>
  </si>
  <si>
    <t>Sobre a base de cálculo, definir a respectiva alíquota do ISS (entre 2% e 5%):</t>
  </si>
  <si>
    <t>Itens</t>
  </si>
  <si>
    <t>Siglas</t>
  </si>
  <si>
    <t>% Adotado</t>
  </si>
  <si>
    <t>Situação</t>
  </si>
  <si>
    <t>1º Quartil</t>
  </si>
  <si>
    <t>Médio</t>
  </si>
  <si>
    <t>3º Quartil</t>
  </si>
  <si>
    <t>Administração Central</t>
  </si>
  <si>
    <t>AC</t>
  </si>
  <si>
    <t>OK</t>
  </si>
  <si>
    <t>Seguro e Garantia</t>
  </si>
  <si>
    <t>SG</t>
  </si>
  <si>
    <t>Risco</t>
  </si>
  <si>
    <t>R</t>
  </si>
  <si>
    <t>Despesas Financeiras</t>
  </si>
  <si>
    <t>DF</t>
  </si>
  <si>
    <t>Lucro</t>
  </si>
  <si>
    <t>L</t>
  </si>
  <si>
    <t>Tributos (impostos COFINS 3%, e  PIS 0,65%)</t>
  </si>
  <si>
    <t>CP</t>
  </si>
  <si>
    <t>Tributos (ISS, variável de acordo com o município)</t>
  </si>
  <si>
    <t>ISS</t>
  </si>
  <si>
    <t>Tributos (Contribuição Previdenciária sobre a Receita Bruta - 0% ou 4,5% - Desoneração)</t>
  </si>
  <si>
    <t>CPRB</t>
  </si>
  <si>
    <t>BDI SEM desoneração
(Fórmula Acórdão TCU)</t>
  </si>
  <si>
    <t>BDI PAD</t>
  </si>
  <si>
    <t>BDI COM desoneração</t>
  </si>
  <si>
    <t>BDI DES</t>
  </si>
  <si>
    <t>Os valores de BDI foram calculados com o emprego da fórmula:</t>
  </si>
  <si>
    <t>BDI.DES =</t>
  </si>
  <si>
    <t>(1+AC + S + R + G)*(1 + DF)*(1+L)</t>
  </si>
  <si>
    <t xml:space="preserve"> - 1</t>
  </si>
  <si>
    <t>(1-CP-ISS-CRPB)</t>
  </si>
  <si>
    <t>Declaro para os devidos fins que, conforme legislação tributária municipal, a base de cálculo para Construção de Praças Urbanas, Rodovias, Ferrovias e recapeamento e pavimentação de vias urbanas, é de 50%, com a respectiva alíquota de 5%.</t>
  </si>
  <si>
    <t>Declaro para os devidos fins que o regime de Contribuição Previdenciária sobre a Receita Bruta adotado para elaboração do orçamento foi COM Desoneração, e que esta é a alternativa mais adequada para a Administração Pública.</t>
  </si>
  <si>
    <t>Responsável Técnico</t>
  </si>
  <si>
    <t>Nome:</t>
  </si>
  <si>
    <t>Título:</t>
  </si>
  <si>
    <t>Eng. Civil</t>
  </si>
  <si>
    <t>CREA/CAU:</t>
  </si>
  <si>
    <t>ART/RRT:</t>
  </si>
  <si>
    <t>BDI</t>
  </si>
  <si>
    <t>CURVA ABC</t>
  </si>
  <si>
    <t xml:space="preserve"> Piso tátil direcional e de alerta, em concreto colorido, p/deficientes visuais, dimensões 30x30cm, aplicado com argamassa industrializada ac-ii, rejuntado, exclusive regularização de base</t>
  </si>
  <si>
    <t>Sinapi</t>
  </si>
  <si>
    <t>Mallena Soares da Silva</t>
  </si>
  <si>
    <t>021954204-0</t>
  </si>
  <si>
    <t>Colunas1</t>
  </si>
  <si>
    <t>Qualificação técnica</t>
  </si>
  <si>
    <t>CONSTRUTEC- CONSTUTORA E ENGENHARIA</t>
  </si>
  <si>
    <t xml:space="preserve">COOPERATIVA DE TRAS. DOS EMPRESAEIOS DE EXTRAÇÃO DE PEDRA DE MATA VERDE </t>
  </si>
  <si>
    <t>CONSTRUTORA GABRIEL</t>
  </si>
  <si>
    <t>20.675.403/0001-48</t>
  </si>
  <si>
    <t>Contato</t>
  </si>
  <si>
    <t>(82)99935-4481 (82)99960-5279</t>
  </si>
  <si>
    <t>(82)99163-2694  (82)98140-2450</t>
  </si>
  <si>
    <t>(82) 99823-0410</t>
  </si>
  <si>
    <t>R$800,00/Milheiro</t>
  </si>
  <si>
    <t>Escavação Horizontal em solo de 1A categoria com trator de esteiras (150HP/lâmina: 3,18m³)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</si>
</sst>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8">
    <numFmt numFmtId="8" formatCode="&quot;R$&quot;#,##0.00;[Red]\-&quot;R$&quot;#,##0.00"/>
    <numFmt numFmtId="44" formatCode="_-&quot;R$&quot;* #,##0.00_-;\-&quot;R$&quot;* #,##0.00_-;_-&quot;R$&quot;* &quot;-&quot;??_-;_-@_-"/>
    <numFmt numFmtId="43" formatCode="_-* #,##0.00_-;\-* #,##0.00_-;_-* &quot;-&quot;??_-;_-@_-"/>
    <numFmt numFmtId="164" formatCode="mmmm\,\ yyyy;@"/>
    <numFmt numFmtId="165" formatCode="&quot;R$&quot;\ #,##0;\-&quot;R$&quot;\ #,##0"/>
    <numFmt numFmtId="166" formatCode="&quot;R$&quot;\ #,##0.00;[Red]\-&quot;R$&quot;\ #,##0.00"/>
    <numFmt numFmtId="167" formatCode="_-&quot;R$&quot;\ * #,##0.00_-;\-&quot;R$&quot;\ * #,##0.00_-;_-&quot;R$&quot;\ * &quot;-&quot;??_-;_-@_-"/>
    <numFmt numFmtId="168" formatCode="_(* #,##0.00_);_(* \(#,##0.00\);_(* &quot;-&quot;??_);_(@_)"/>
    <numFmt numFmtId="169" formatCode="&quot;R$&quot;#,##0_);\(&quot;R$&quot;#,##0\)"/>
    <numFmt numFmtId="170" formatCode="0.000"/>
    <numFmt numFmtId="171" formatCode="_(* #,##0.000_);_(* \(#,##0.000\);_(* &quot;-&quot;??_);_(@_)"/>
    <numFmt numFmtId="172" formatCode="_(* #,##0.00000_);_(* \(#,##0.00000\);_(* &quot;-&quot;??_);_(@_)"/>
    <numFmt numFmtId="173" formatCode="_-* #,##0.000_-;\-* #,##0.000_-;_-* &quot;-&quot;??_-;_-@_-"/>
    <numFmt numFmtId="174" formatCode="0.000%"/>
    <numFmt numFmtId="175" formatCode="_(&quot;R$ &quot;* #,##0.00_);_(&quot;R$ &quot;* \(#,##0.00\);_(&quot;R$ &quot;* &quot;-&quot;??_);_(@_)"/>
    <numFmt numFmtId="176" formatCode="0.0%"/>
    <numFmt numFmtId="177" formatCode="_-&quot;R$&quot;* #,##0.000_-;\-&quot;R$&quot;* #,##0.000_-;_-&quot;R$&quot;* &quot;-&quot;??_-;_-@_-"/>
    <numFmt numFmtId="178" formatCode="0.00000%"/>
  </numFmts>
  <fonts count="2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8"/>
      <name val="Arial"/>
      <family val="2"/>
    </font>
    <font>
      <b/>
      <sz val="12"/>
      <name val="Century Gothic"/>
      <family val="2"/>
    </font>
    <font>
      <sz val="8"/>
      <name val="Century Gothic"/>
      <family val="2"/>
    </font>
    <font>
      <b/>
      <sz val="14"/>
      <name val="Arial"/>
      <family val="2"/>
    </font>
    <font>
      <b/>
      <sz val="11"/>
      <name val="Arial"/>
      <family val="2"/>
    </font>
    <font>
      <sz val="9"/>
      <name val="Arial"/>
      <family val="2"/>
    </font>
    <font>
      <sz val="9"/>
      <color theme="1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9"/>
      <color theme="1"/>
      <name val="Arial"/>
      <family val="2"/>
    </font>
    <font>
      <sz val="10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10"/>
      <name val="Arial"/>
      <family val="2"/>
    </font>
    <font>
      <sz val="12"/>
      <name val="Arial"/>
      <family val="2"/>
    </font>
    <font>
      <sz val="11"/>
      <name val="Arial"/>
      <family val="2"/>
    </font>
    <font>
      <i/>
      <sz val="12"/>
      <name val="Calibri"/>
      <family val="2"/>
    </font>
    <font>
      <i/>
      <u/>
      <sz val="12"/>
      <name val="Calibri"/>
      <family val="2"/>
    </font>
    <font>
      <u/>
      <sz val="10"/>
      <name val="Arial"/>
      <family val="2"/>
    </font>
    <font>
      <b/>
      <sz val="16"/>
      <color theme="1"/>
      <name val="Calibri"/>
      <family val="2"/>
      <scheme val="minor"/>
    </font>
    <font>
      <sz val="1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/>
      <diagonal/>
    </border>
    <border>
      <left/>
      <right/>
      <top style="thin">
        <color theme="0" tint="-0.24994659260841701"/>
      </top>
      <bottom/>
      <diagonal/>
    </border>
    <border>
      <left/>
      <right style="thin">
        <color theme="0" tint="-0.24994659260841701"/>
      </right>
      <top style="thin">
        <color theme="0" tint="-0.24994659260841701"/>
      </top>
      <bottom/>
      <diagonal/>
    </border>
    <border>
      <left style="thin">
        <color theme="0" tint="-0.24994659260841701"/>
      </left>
      <right/>
      <top/>
      <bottom/>
      <diagonal/>
    </border>
    <border>
      <left/>
      <right style="thin">
        <color theme="0" tint="-0.24994659260841701"/>
      </right>
      <top/>
      <bottom/>
      <diagonal/>
    </border>
    <border>
      <left/>
      <right style="thin">
        <color theme="0" tint="-0.24994659260841701"/>
      </right>
      <top/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/>
      <diagonal/>
    </border>
    <border>
      <left style="thin">
        <color theme="0" tint="-0.24994659260841701"/>
      </left>
      <right style="thin">
        <color theme="0" tint="-0.24994659260841701"/>
      </right>
      <top/>
      <bottom style="thin">
        <color theme="0" tint="-0.24994659260841701"/>
      </bottom>
      <diagonal/>
    </border>
    <border>
      <left style="thin">
        <color theme="0" tint="-0.24994659260841701"/>
      </left>
      <right/>
      <top/>
      <bottom style="thin">
        <color theme="0" tint="-0.24994659260841701"/>
      </bottom>
      <diagonal/>
    </border>
    <border>
      <left style="thin">
        <color indexed="64"/>
      </left>
      <right style="thin">
        <color theme="0" tint="-0.24994659260841701"/>
      </right>
      <top style="thin">
        <color indexed="64"/>
      </top>
      <bottom style="thin">
        <color indexed="64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indexed="64"/>
      </top>
      <bottom style="thin">
        <color indexed="64"/>
      </bottom>
      <diagonal/>
    </border>
    <border>
      <left style="thin">
        <color theme="0" tint="-0.24994659260841701"/>
      </left>
      <right/>
      <top style="thin">
        <color indexed="64"/>
      </top>
      <bottom style="thin">
        <color indexed="64"/>
      </bottom>
      <diagonal/>
    </border>
    <border>
      <left/>
      <right style="thin">
        <color theme="0" tint="-0.24994659260841701"/>
      </right>
      <top style="thin">
        <color indexed="64"/>
      </top>
      <bottom style="thin">
        <color indexed="64"/>
      </bottom>
      <diagonal/>
    </border>
    <border>
      <left style="thin">
        <color theme="0" tint="-0.24994659260841701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0">
    <xf numFmtId="0" fontId="0" fillId="0" borderId="0"/>
    <xf numFmtId="43" fontId="3" fillId="0" borderId="0" applyFont="0" applyFill="0" applyBorder="0" applyAlignment="0" applyProtection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4" fillId="0" borderId="0"/>
    <xf numFmtId="9" fontId="5" fillId="0" borderId="0" applyFont="0" applyFill="0" applyBorder="0" applyAlignment="0" applyProtection="0"/>
    <xf numFmtId="9" fontId="4" fillId="0" borderId="0" applyFont="0" applyFill="0" applyBorder="0" applyAlignment="0" applyProtection="0"/>
    <xf numFmtId="168" fontId="5" fillId="0" borderId="0" applyFont="0" applyFill="0" applyBorder="0" applyAlignment="0" applyProtection="0"/>
    <xf numFmtId="169" fontId="4" fillId="0" borderId="0" applyFill="0" applyBorder="0" applyAlignment="0" applyProtection="0"/>
    <xf numFmtId="168" fontId="4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68" fontId="4" fillId="0" borderId="0" applyFill="0" applyBorder="0" applyAlignment="0" applyProtection="0"/>
    <xf numFmtId="9" fontId="4" fillId="0" borderId="0" applyFill="0" applyBorder="0" applyAlignment="0" applyProtection="0"/>
    <xf numFmtId="167" fontId="5" fillId="0" borderId="0" applyFont="0" applyFill="0" applyBorder="0" applyAlignment="0" applyProtection="0"/>
    <xf numFmtId="0" fontId="4" fillId="0" borderId="0"/>
    <xf numFmtId="165" fontId="4" fillId="0" borderId="0" applyFill="0" applyBorder="0" applyAlignment="0" applyProtection="0"/>
    <xf numFmtId="43" fontId="4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4" fillId="0" borderId="0" applyFill="0" applyBorder="0" applyAlignment="0" applyProtection="0"/>
    <xf numFmtId="43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168" fontId="4" fillId="0" borderId="0" applyFont="0" applyFill="0" applyBorder="0" applyAlignment="0" applyProtection="0"/>
    <xf numFmtId="9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0" fontId="4" fillId="0" borderId="0"/>
    <xf numFmtId="168" fontId="20" fillId="0" borderId="0" applyFont="0" applyFill="0" applyBorder="0" applyAlignment="0" applyProtection="0"/>
    <xf numFmtId="0" fontId="20" fillId="0" borderId="0"/>
    <xf numFmtId="4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11" fillId="0" borderId="0"/>
    <xf numFmtId="175" fontId="4" fillId="0" borderId="0" applyFont="0" applyFill="0" applyBorder="0" applyAlignment="0" applyProtection="0"/>
  </cellStyleXfs>
  <cellXfs count="522">
    <xf numFmtId="0" fontId="0" fillId="0" borderId="0" xfId="0"/>
    <xf numFmtId="0" fontId="1" fillId="0" borderId="0" xfId="0" applyFont="1"/>
    <xf numFmtId="0" fontId="1" fillId="2" borderId="1" xfId="0" applyFont="1" applyFill="1" applyBorder="1" applyAlignment="1">
      <alignment horizontal="center" vertical="center" wrapText="1"/>
    </xf>
    <xf numFmtId="164" fontId="1" fillId="0" borderId="0" xfId="0" applyNumberFormat="1" applyFont="1"/>
    <xf numFmtId="10" fontId="1" fillId="0" borderId="0" xfId="0" applyNumberFormat="1" applyFont="1"/>
    <xf numFmtId="0" fontId="1" fillId="3" borderId="2" xfId="0" applyFont="1" applyFill="1" applyBorder="1" applyAlignment="1">
      <alignment horizontal="center" vertical="center"/>
    </xf>
    <xf numFmtId="0" fontId="1" fillId="3" borderId="3" xfId="0" applyFont="1" applyFill="1" applyBorder="1" applyAlignment="1">
      <alignment horizontal="center" vertical="center"/>
    </xf>
    <xf numFmtId="0" fontId="1" fillId="3" borderId="3" xfId="0" applyFont="1" applyFill="1" applyBorder="1" applyAlignment="1">
      <alignment vertical="center"/>
    </xf>
    <xf numFmtId="43" fontId="0" fillId="0" borderId="6" xfId="0" applyNumberFormat="1" applyBorder="1" applyAlignment="1">
      <alignment horizontal="center" vertical="center"/>
    </xf>
    <xf numFmtId="0" fontId="1" fillId="3" borderId="5" xfId="0" applyFont="1" applyFill="1" applyBorder="1" applyAlignment="1">
      <alignment horizontal="center" vertical="center"/>
    </xf>
    <xf numFmtId="0" fontId="1" fillId="3" borderId="0" xfId="0" applyFont="1" applyFill="1" applyBorder="1" applyAlignment="1">
      <alignment horizontal="center" vertical="center"/>
    </xf>
    <xf numFmtId="0" fontId="1" fillId="3" borderId="0" xfId="0" applyFont="1" applyFill="1" applyBorder="1" applyAlignment="1">
      <alignment vertical="center"/>
    </xf>
    <xf numFmtId="43" fontId="1" fillId="3" borderId="0" xfId="0" applyNumberFormat="1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vertical="center"/>
    </xf>
    <xf numFmtId="0" fontId="1" fillId="4" borderId="0" xfId="0" applyFont="1" applyFill="1" applyBorder="1" applyAlignment="1">
      <alignment horizontal="center" vertical="center"/>
    </xf>
    <xf numFmtId="0" fontId="1" fillId="4" borderId="0" xfId="0" applyFont="1" applyFill="1" applyBorder="1" applyAlignment="1">
      <alignment vertical="center"/>
    </xf>
    <xf numFmtId="43" fontId="1" fillId="4" borderId="0" xfId="0" applyNumberFormat="1" applyFont="1" applyFill="1" applyBorder="1" applyAlignment="1">
      <alignment horizontal="center" vertical="center"/>
    </xf>
    <xf numFmtId="43" fontId="1" fillId="4" borderId="6" xfId="0" applyNumberFormat="1" applyFont="1" applyFill="1" applyBorder="1" applyAlignment="1">
      <alignment horizontal="center" vertical="center"/>
    </xf>
    <xf numFmtId="0" fontId="0" fillId="0" borderId="0" xfId="0" applyBorder="1" applyAlignment="1">
      <alignment horizontal="center" vertical="center" wrapText="1"/>
    </xf>
    <xf numFmtId="0" fontId="1" fillId="5" borderId="5" xfId="0" applyFont="1" applyFill="1" applyBorder="1" applyAlignment="1">
      <alignment horizontal="center" vertical="center"/>
    </xf>
    <xf numFmtId="0" fontId="1" fillId="5" borderId="0" xfId="0" applyFont="1" applyFill="1" applyBorder="1" applyAlignment="1">
      <alignment horizontal="center" vertical="center"/>
    </xf>
    <xf numFmtId="0" fontId="1" fillId="5" borderId="0" xfId="0" applyFont="1" applyFill="1" applyBorder="1" applyAlignment="1">
      <alignment horizontal="center" vertical="center" wrapText="1"/>
    </xf>
    <xf numFmtId="0" fontId="1" fillId="5" borderId="0" xfId="0" applyFont="1" applyFill="1" applyBorder="1" applyAlignment="1">
      <alignment horizontal="left" vertical="center" wrapText="1"/>
    </xf>
    <xf numFmtId="43" fontId="1" fillId="5" borderId="0" xfId="0" applyNumberFormat="1" applyFont="1" applyFill="1" applyBorder="1" applyAlignment="1">
      <alignment horizontal="center" vertical="center"/>
    </xf>
    <xf numFmtId="43" fontId="1" fillId="5" borderId="6" xfId="0" applyNumberFormat="1" applyFont="1" applyFill="1" applyBorder="1" applyAlignment="1">
      <alignment horizontal="center" vertical="center"/>
    </xf>
    <xf numFmtId="0" fontId="1" fillId="4" borderId="0" xfId="0" applyFont="1" applyFill="1" applyBorder="1" applyAlignment="1">
      <alignment horizontal="center" vertical="center" wrapText="1"/>
    </xf>
    <xf numFmtId="0" fontId="1" fillId="4" borderId="0" xfId="0" applyFont="1" applyFill="1" applyBorder="1" applyAlignment="1">
      <alignment horizontal="left" vertical="center" wrapText="1"/>
    </xf>
    <xf numFmtId="0" fontId="0" fillId="0" borderId="8" xfId="0" applyBorder="1" applyAlignment="1">
      <alignment horizontal="center" vertical="center" wrapText="1"/>
    </xf>
    <xf numFmtId="0" fontId="0" fillId="0" borderId="8" xfId="0" applyBorder="1" applyAlignment="1">
      <alignment horizontal="left" vertical="center" wrapText="1"/>
    </xf>
    <xf numFmtId="43" fontId="0" fillId="0" borderId="8" xfId="0" applyNumberFormat="1" applyBorder="1" applyAlignment="1">
      <alignment horizontal="center" vertical="center"/>
    </xf>
    <xf numFmtId="43" fontId="0" fillId="0" borderId="9" xfId="0" applyNumberFormat="1" applyBorder="1" applyAlignment="1">
      <alignment horizontal="center" vertical="center"/>
    </xf>
    <xf numFmtId="44" fontId="1" fillId="3" borderId="6" xfId="0" applyNumberFormat="1" applyFont="1" applyFill="1" applyBorder="1" applyAlignment="1">
      <alignment horizontal="center" vertical="center"/>
    </xf>
    <xf numFmtId="44" fontId="1" fillId="3" borderId="4" xfId="0" applyNumberFormat="1" applyFont="1" applyFill="1" applyBorder="1" applyAlignment="1">
      <alignment horizontal="center" vertical="center"/>
    </xf>
    <xf numFmtId="4" fontId="0" fillId="0" borderId="0" xfId="0" applyNumberFormat="1" applyBorder="1" applyAlignment="1"/>
    <xf numFmtId="4" fontId="16" fillId="0" borderId="0" xfId="0" applyNumberFormat="1" applyFont="1" applyBorder="1" applyAlignment="1"/>
    <xf numFmtId="0" fontId="0" fillId="0" borderId="0" xfId="0"/>
    <xf numFmtId="4" fontId="15" fillId="0" borderId="0" xfId="0" applyNumberFormat="1" applyFont="1" applyBorder="1"/>
    <xf numFmtId="4" fontId="15" fillId="0" borderId="0" xfId="0" applyNumberFormat="1" applyFont="1" applyBorder="1" applyAlignment="1">
      <alignment vertical="center"/>
    </xf>
    <xf numFmtId="0" fontId="0" fillId="0" borderId="0" xfId="0"/>
    <xf numFmtId="0" fontId="0" fillId="0" borderId="0" xfId="0" applyBorder="1"/>
    <xf numFmtId="4" fontId="15" fillId="0" borderId="0" xfId="0" applyNumberFormat="1" applyFont="1" applyBorder="1" applyAlignment="1">
      <alignment vertical="center"/>
    </xf>
    <xf numFmtId="0" fontId="0" fillId="0" borderId="0" xfId="0" applyFill="1" applyAlignment="1">
      <alignment horizontal="center" vertical="center"/>
    </xf>
    <xf numFmtId="0" fontId="0" fillId="0" borderId="0" xfId="0" applyFill="1" applyAlignment="1">
      <alignment horizontal="left" vertical="center" wrapText="1"/>
    </xf>
    <xf numFmtId="0" fontId="0" fillId="0" borderId="0" xfId="0" applyFill="1" applyAlignment="1">
      <alignment vertical="center"/>
    </xf>
    <xf numFmtId="0" fontId="0" fillId="0" borderId="0" xfId="0" applyFill="1" applyAlignment="1">
      <alignment horizontal="left" vertical="center"/>
    </xf>
    <xf numFmtId="0" fontId="1" fillId="0" borderId="1" xfId="0" applyFont="1" applyFill="1" applyBorder="1" applyAlignment="1">
      <alignment horizontal="center" vertical="center" wrapText="1"/>
    </xf>
    <xf numFmtId="0" fontId="0" fillId="0" borderId="2" xfId="0" applyFill="1" applyBorder="1" applyAlignment="1">
      <alignment horizontal="left" vertical="center" wrapText="1"/>
    </xf>
    <xf numFmtId="0" fontId="0" fillId="0" borderId="3" xfId="0" applyFill="1" applyBorder="1" applyAlignment="1">
      <alignment horizontal="left" vertical="center" wrapText="1"/>
    </xf>
    <xf numFmtId="2" fontId="0" fillId="0" borderId="3" xfId="0" applyNumberFormat="1" applyFill="1" applyBorder="1" applyAlignment="1">
      <alignment horizontal="left" vertical="center" wrapText="1"/>
    </xf>
    <xf numFmtId="2" fontId="0" fillId="0" borderId="4" xfId="0" applyNumberFormat="1" applyFill="1" applyBorder="1" applyAlignment="1">
      <alignment horizontal="left" vertical="center" wrapText="1"/>
    </xf>
    <xf numFmtId="0" fontId="0" fillId="0" borderId="5" xfId="0" applyFill="1" applyBorder="1" applyAlignment="1">
      <alignment horizontal="left" vertical="center" wrapText="1"/>
    </xf>
    <xf numFmtId="0" fontId="0" fillId="0" borderId="0" xfId="0" applyFill="1" applyBorder="1" applyAlignment="1">
      <alignment horizontal="left" vertical="center" wrapText="1"/>
    </xf>
    <xf numFmtId="0" fontId="0" fillId="0" borderId="6" xfId="0" applyFill="1" applyBorder="1" applyAlignment="1">
      <alignment horizontal="left" vertical="center" wrapText="1"/>
    </xf>
    <xf numFmtId="0" fontId="0" fillId="0" borderId="7" xfId="0" applyFill="1" applyBorder="1" applyAlignment="1">
      <alignment horizontal="left" vertical="center" wrapText="1"/>
    </xf>
    <xf numFmtId="0" fontId="0" fillId="0" borderId="8" xfId="0" applyFill="1" applyBorder="1" applyAlignment="1">
      <alignment horizontal="left" vertical="center" wrapText="1"/>
    </xf>
    <xf numFmtId="0" fontId="0" fillId="0" borderId="9" xfId="0" applyFill="1" applyBorder="1" applyAlignment="1">
      <alignment horizontal="left" vertical="center" wrapText="1"/>
    </xf>
    <xf numFmtId="0" fontId="0" fillId="0" borderId="21" xfId="0" applyFill="1" applyBorder="1" applyAlignment="1">
      <alignment horizontal="left" vertical="center" wrapText="1"/>
    </xf>
    <xf numFmtId="0" fontId="0" fillId="0" borderId="22" xfId="0" applyFill="1" applyBorder="1" applyAlignment="1">
      <alignment horizontal="left" vertical="center" wrapText="1"/>
    </xf>
    <xf numFmtId="0" fontId="0" fillId="0" borderId="20" xfId="0" applyFill="1" applyBorder="1" applyAlignment="1">
      <alignment horizontal="left" vertical="center" wrapText="1"/>
    </xf>
    <xf numFmtId="43" fontId="0" fillId="0" borderId="21" xfId="1" applyFont="1" applyFill="1" applyBorder="1" applyAlignment="1">
      <alignment horizontal="left" vertical="center" wrapText="1"/>
    </xf>
    <xf numFmtId="0" fontId="0" fillId="0" borderId="22" xfId="0" applyBorder="1"/>
    <xf numFmtId="0" fontId="0" fillId="0" borderId="2" xfId="0" applyFill="1" applyBorder="1" applyAlignment="1">
      <alignment horizontal="center" vertical="center"/>
    </xf>
    <xf numFmtId="0" fontId="0" fillId="0" borderId="5" xfId="0" applyFill="1" applyBorder="1" applyAlignment="1">
      <alignment horizontal="center" vertical="center"/>
    </xf>
    <xf numFmtId="0" fontId="0" fillId="0" borderId="7" xfId="0" applyFill="1" applyBorder="1" applyAlignment="1">
      <alignment horizontal="center" vertical="center"/>
    </xf>
    <xf numFmtId="0" fontId="0" fillId="0" borderId="3" xfId="0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43" fontId="1" fillId="0" borderId="10" xfId="0" applyNumberFormat="1" applyFont="1" applyFill="1" applyBorder="1" applyAlignment="1">
      <alignment horizontal="center" vertical="center"/>
    </xf>
    <xf numFmtId="43" fontId="1" fillId="0" borderId="11" xfId="0" applyNumberFormat="1" applyFont="1" applyFill="1" applyBorder="1" applyAlignment="1">
      <alignment horizontal="left" vertical="center" wrapText="1"/>
    </xf>
    <xf numFmtId="43" fontId="1" fillId="0" borderId="11" xfId="0" applyNumberFormat="1" applyFont="1" applyFill="1" applyBorder="1" applyAlignment="1">
      <alignment horizontal="center" vertical="center"/>
    </xf>
    <xf numFmtId="43" fontId="1" fillId="0" borderId="11" xfId="0" applyNumberFormat="1" applyFont="1" applyFill="1" applyBorder="1" applyAlignment="1">
      <alignment vertical="center"/>
    </xf>
    <xf numFmtId="43" fontId="1" fillId="0" borderId="12" xfId="0" applyNumberFormat="1" applyFont="1" applyFill="1" applyBorder="1" applyAlignment="1">
      <alignment horizontal="left" vertical="center"/>
    </xf>
    <xf numFmtId="0" fontId="0" fillId="0" borderId="0" xfId="0" quotePrefix="1"/>
    <xf numFmtId="0" fontId="0" fillId="0" borderId="2" xfId="0" applyFill="1" applyBorder="1" applyAlignment="1">
      <alignment horizontal="center" vertical="center" wrapText="1"/>
    </xf>
    <xf numFmtId="0" fontId="0" fillId="0" borderId="5" xfId="0" applyFill="1" applyBorder="1" applyAlignment="1">
      <alignment horizontal="center" vertical="center" wrapText="1"/>
    </xf>
    <xf numFmtId="0" fontId="0" fillId="0" borderId="6" xfId="0" applyFill="1" applyBorder="1" applyAlignment="1">
      <alignment horizontal="center" vertical="center" wrapText="1"/>
    </xf>
    <xf numFmtId="0" fontId="0" fillId="5" borderId="10" xfId="0" applyFill="1" applyBorder="1" applyAlignment="1">
      <alignment horizontal="center" vertical="center"/>
    </xf>
    <xf numFmtId="0" fontId="0" fillId="5" borderId="11" xfId="0" applyFill="1" applyBorder="1" applyAlignment="1">
      <alignment horizontal="left" vertical="center" wrapText="1"/>
    </xf>
    <xf numFmtId="0" fontId="0" fillId="5" borderId="11" xfId="0" applyFill="1" applyBorder="1" applyAlignment="1">
      <alignment vertical="center"/>
    </xf>
    <xf numFmtId="0" fontId="0" fillId="5" borderId="12" xfId="0" applyFill="1" applyBorder="1" applyAlignment="1">
      <alignment horizontal="left" vertical="center"/>
    </xf>
    <xf numFmtId="0" fontId="1" fillId="6" borderId="10" xfId="0" applyFont="1" applyFill="1" applyBorder="1" applyAlignment="1">
      <alignment horizontal="center" vertical="center"/>
    </xf>
    <xf numFmtId="0" fontId="0" fillId="6" borderId="11" xfId="0" applyFill="1" applyBorder="1" applyAlignment="1">
      <alignment horizontal="left" vertical="center" wrapText="1"/>
    </xf>
    <xf numFmtId="0" fontId="0" fillId="6" borderId="11" xfId="0" applyFill="1" applyBorder="1" applyAlignment="1">
      <alignment vertical="center"/>
    </xf>
    <xf numFmtId="0" fontId="0" fillId="6" borderId="12" xfId="0" applyFill="1" applyBorder="1" applyAlignment="1">
      <alignment horizontal="left" vertical="center"/>
    </xf>
    <xf numFmtId="0" fontId="1" fillId="6" borderId="11" xfId="0" applyFont="1" applyFill="1" applyBorder="1" applyAlignment="1">
      <alignment horizontal="left" vertical="center" wrapText="1"/>
    </xf>
    <xf numFmtId="0" fontId="0" fillId="6" borderId="12" xfId="0" applyFill="1" applyBorder="1" applyAlignment="1">
      <alignment vertical="center"/>
    </xf>
    <xf numFmtId="0" fontId="0" fillId="3" borderId="11" xfId="0" applyFill="1" applyBorder="1" applyAlignment="1">
      <alignment horizontal="left" vertical="center" wrapText="1"/>
    </xf>
    <xf numFmtId="0" fontId="0" fillId="3" borderId="11" xfId="0" applyFill="1" applyBorder="1" applyAlignment="1">
      <alignment vertical="center"/>
    </xf>
    <xf numFmtId="0" fontId="0" fillId="3" borderId="12" xfId="0" applyFill="1" applyBorder="1" applyAlignment="1">
      <alignment horizontal="left" vertical="center"/>
    </xf>
    <xf numFmtId="0" fontId="0" fillId="4" borderId="10" xfId="0" applyFill="1" applyBorder="1" applyAlignment="1">
      <alignment horizontal="center" vertical="center"/>
    </xf>
    <xf numFmtId="0" fontId="0" fillId="4" borderId="11" xfId="0" applyFill="1" applyBorder="1" applyAlignment="1">
      <alignment horizontal="left" vertical="center" wrapText="1"/>
    </xf>
    <xf numFmtId="0" fontId="0" fillId="4" borderId="11" xfId="0" applyFill="1" applyBorder="1" applyAlignment="1">
      <alignment vertical="center"/>
    </xf>
    <xf numFmtId="0" fontId="0" fillId="4" borderId="12" xfId="0" applyFill="1" applyBorder="1" applyAlignment="1">
      <alignment horizontal="left" vertical="center"/>
    </xf>
    <xf numFmtId="0" fontId="0" fillId="0" borderId="0" xfId="0" applyFill="1" applyBorder="1" applyAlignment="1">
      <alignment horizontal="left" vertical="center"/>
    </xf>
    <xf numFmtId="43" fontId="0" fillId="5" borderId="11" xfId="0" applyNumberFormat="1" applyFill="1" applyBorder="1" applyAlignment="1">
      <alignment vertical="center"/>
    </xf>
    <xf numFmtId="0" fontId="1" fillId="3" borderId="10" xfId="0" applyFont="1" applyFill="1" applyBorder="1" applyAlignment="1">
      <alignment horizontal="center" vertical="center"/>
    </xf>
    <xf numFmtId="0" fontId="1" fillId="4" borderId="10" xfId="0" applyFont="1" applyFill="1" applyBorder="1" applyAlignment="1">
      <alignment horizontal="center" vertical="center"/>
    </xf>
    <xf numFmtId="4" fontId="14" fillId="0" borderId="16" xfId="0" applyNumberFormat="1" applyFont="1" applyFill="1" applyBorder="1" applyAlignment="1">
      <alignment horizontal="left"/>
    </xf>
    <xf numFmtId="0" fontId="14" fillId="0" borderId="17" xfId="2" applyFont="1" applyFill="1" applyBorder="1" applyAlignment="1">
      <alignment horizontal="center" vertical="center"/>
    </xf>
    <xf numFmtId="0" fontId="17" fillId="0" borderId="0" xfId="0" applyFont="1" applyBorder="1"/>
    <xf numFmtId="0" fontId="14" fillId="0" borderId="0" xfId="2" applyFont="1" applyFill="1" applyBorder="1" applyAlignment="1">
      <alignment horizontal="center" vertical="center"/>
    </xf>
    <xf numFmtId="0" fontId="17" fillId="0" borderId="0" xfId="0" applyFont="1" applyBorder="1" applyAlignment="1">
      <alignment vertical="top"/>
    </xf>
    <xf numFmtId="0" fontId="0" fillId="0" borderId="0" xfId="0"/>
    <xf numFmtId="4" fontId="0" fillId="0" borderId="0" xfId="0" applyNumberFormat="1"/>
    <xf numFmtId="0" fontId="0" fillId="0" borderId="0" xfId="0" applyBorder="1" applyAlignment="1">
      <alignment horizontal="left" vertical="center"/>
    </xf>
    <xf numFmtId="0" fontId="6" fillId="0" borderId="13" xfId="2" applyFont="1" applyFill="1" applyBorder="1" applyAlignment="1">
      <alignment vertical="center"/>
    </xf>
    <xf numFmtId="0" fontId="6" fillId="0" borderId="14" xfId="2" applyFont="1" applyFill="1" applyBorder="1" applyAlignment="1">
      <alignment vertical="center"/>
    </xf>
    <xf numFmtId="0" fontId="6" fillId="0" borderId="14" xfId="2" applyFont="1" applyFill="1" applyBorder="1" applyAlignment="1">
      <alignment vertical="center" wrapText="1"/>
    </xf>
    <xf numFmtId="0" fontId="6" fillId="0" borderId="14" xfId="2" applyFont="1" applyFill="1" applyBorder="1" applyAlignment="1">
      <alignment horizontal="center" vertical="center"/>
    </xf>
    <xf numFmtId="0" fontId="6" fillId="0" borderId="15" xfId="2" applyFont="1" applyFill="1" applyBorder="1" applyAlignment="1">
      <alignment horizontal="center" vertical="center"/>
    </xf>
    <xf numFmtId="0" fontId="8" fillId="7" borderId="16" xfId="2" applyFont="1" applyFill="1" applyBorder="1" applyAlignment="1">
      <alignment horizontal="center" vertical="justify"/>
    </xf>
    <xf numFmtId="0" fontId="8" fillId="7" borderId="0" xfId="2" applyFont="1" applyFill="1" applyBorder="1" applyAlignment="1">
      <alignment horizontal="center" vertical="justify"/>
    </xf>
    <xf numFmtId="0" fontId="8" fillId="7" borderId="17" xfId="2" applyFont="1" applyFill="1" applyBorder="1" applyAlignment="1">
      <alignment horizontal="center" vertical="justify"/>
    </xf>
    <xf numFmtId="0" fontId="9" fillId="0" borderId="16" xfId="2" applyFont="1" applyFill="1" applyBorder="1" applyAlignment="1">
      <alignment horizontal="center" vertical="center"/>
    </xf>
    <xf numFmtId="0" fontId="9" fillId="0" borderId="0" xfId="2" applyFont="1" applyFill="1" applyBorder="1" applyAlignment="1">
      <alignment horizontal="center" vertical="center"/>
    </xf>
    <xf numFmtId="0" fontId="9" fillId="0" borderId="17" xfId="2" applyFont="1" applyFill="1" applyBorder="1" applyAlignment="1">
      <alignment horizontal="center" vertical="center"/>
    </xf>
    <xf numFmtId="0" fontId="12" fillId="0" borderId="0" xfId="0" applyFont="1" applyBorder="1" applyAlignment="1">
      <alignment vertical="top"/>
    </xf>
    <xf numFmtId="0" fontId="12" fillId="0" borderId="0" xfId="0" applyFont="1" applyBorder="1"/>
    <xf numFmtId="0" fontId="4" fillId="0" borderId="19" xfId="2" applyFont="1" applyFill="1" applyBorder="1" applyAlignment="1">
      <alignment vertical="center"/>
    </xf>
    <xf numFmtId="0" fontId="4" fillId="0" borderId="19" xfId="2" applyFont="1" applyFill="1" applyBorder="1" applyAlignment="1">
      <alignment vertical="center" wrapText="1"/>
    </xf>
    <xf numFmtId="0" fontId="0" fillId="0" borderId="0" xfId="0" applyBorder="1"/>
    <xf numFmtId="0" fontId="0" fillId="0" borderId="0" xfId="0" applyBorder="1" applyAlignment="1">
      <alignment vertical="center"/>
    </xf>
    <xf numFmtId="0" fontId="0" fillId="0" borderId="0" xfId="0" applyFill="1" applyBorder="1" applyAlignment="1">
      <alignment vertical="center"/>
    </xf>
    <xf numFmtId="0" fontId="0" fillId="0" borderId="0" xfId="0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11" fillId="0" borderId="0" xfId="2" applyFont="1" applyFill="1" applyBorder="1" applyAlignment="1">
      <alignment horizontal="center" vertical="center"/>
    </xf>
    <xf numFmtId="0" fontId="11" fillId="0" borderId="17" xfId="2" applyFont="1" applyFill="1" applyBorder="1" applyAlignment="1">
      <alignment horizontal="center" vertical="center"/>
    </xf>
    <xf numFmtId="4" fontId="0" fillId="0" borderId="0" xfId="0" applyNumberFormat="1" applyBorder="1" applyAlignment="1"/>
    <xf numFmtId="4" fontId="16" fillId="0" borderId="0" xfId="0" applyNumberFormat="1" applyFont="1" applyBorder="1" applyAlignment="1"/>
    <xf numFmtId="4" fontId="15" fillId="0" borderId="0" xfId="0" applyNumberFormat="1" applyFont="1" applyBorder="1"/>
    <xf numFmtId="4" fontId="15" fillId="0" borderId="0" xfId="0" applyNumberFormat="1" applyFont="1" applyBorder="1" applyAlignment="1">
      <alignment vertical="center"/>
    </xf>
    <xf numFmtId="4" fontId="11" fillId="0" borderId="16" xfId="0" applyNumberFormat="1" applyFont="1" applyFill="1" applyBorder="1" applyAlignment="1">
      <alignment horizontal="left"/>
    </xf>
    <xf numFmtId="0" fontId="0" fillId="0" borderId="5" xfId="0" applyBorder="1" applyAlignment="1">
      <alignment horizontal="center" vertical="center"/>
    </xf>
    <xf numFmtId="43" fontId="0" fillId="0" borderId="0" xfId="0" applyNumberFormat="1" applyBorder="1" applyAlignment="1">
      <alignment horizontal="center" vertical="center"/>
    </xf>
    <xf numFmtId="0" fontId="0" fillId="0" borderId="0" xfId="0" applyBorder="1" applyAlignment="1">
      <alignment horizontal="left" vertical="center" wrapText="1"/>
    </xf>
    <xf numFmtId="0" fontId="0" fillId="0" borderId="0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4" fillId="0" borderId="24" xfId="2" applyFont="1" applyFill="1" applyBorder="1" applyAlignment="1">
      <alignment vertical="center"/>
    </xf>
    <xf numFmtId="0" fontId="4" fillId="0" borderId="25" xfId="2" applyFont="1" applyFill="1" applyBorder="1" applyAlignment="1">
      <alignment vertical="center" wrapText="1"/>
    </xf>
    <xf numFmtId="0" fontId="13" fillId="0" borderId="1" xfId="2" applyFont="1" applyFill="1" applyBorder="1" applyAlignment="1">
      <alignment horizontal="center" vertical="center"/>
    </xf>
    <xf numFmtId="0" fontId="13" fillId="0" borderId="1" xfId="2" applyFont="1" applyFill="1" applyBorder="1" applyAlignment="1">
      <alignment horizontal="center" vertical="center" wrapText="1"/>
    </xf>
    <xf numFmtId="168" fontId="4" fillId="0" borderId="1" xfId="13" applyFont="1" applyFill="1" applyBorder="1" applyAlignment="1">
      <alignment horizontal="center" vertical="center"/>
    </xf>
    <xf numFmtId="168" fontId="4" fillId="0" borderId="1" xfId="13" applyFont="1" applyBorder="1"/>
    <xf numFmtId="168" fontId="4" fillId="0" borderId="1" xfId="2" applyNumberFormat="1" applyFont="1" applyFill="1" applyBorder="1" applyAlignment="1">
      <alignment horizontal="center" vertical="center"/>
    </xf>
    <xf numFmtId="170" fontId="4" fillId="0" borderId="1" xfId="13" applyNumberFormat="1" applyFont="1" applyFill="1" applyBorder="1" applyAlignment="1">
      <alignment horizontal="right" vertical="center"/>
    </xf>
    <xf numFmtId="168" fontId="4" fillId="0" borderId="1" xfId="13" applyNumberFormat="1" applyFont="1" applyFill="1" applyBorder="1" applyAlignment="1">
      <alignment vertical="center"/>
    </xf>
    <xf numFmtId="171" fontId="4" fillId="0" borderId="1" xfId="13" applyNumberFormat="1" applyFont="1" applyFill="1" applyBorder="1" applyAlignment="1">
      <alignment horizontal="center" vertical="center"/>
    </xf>
    <xf numFmtId="0" fontId="13" fillId="0" borderId="1" xfId="2" applyFont="1" applyFill="1" applyBorder="1" applyAlignment="1">
      <alignment horizontal="right" vertical="center"/>
    </xf>
    <xf numFmtId="0" fontId="4" fillId="0" borderId="1" xfId="2" quotePrefix="1" applyFont="1" applyFill="1" applyBorder="1" applyAlignment="1">
      <alignment horizontal="center" vertical="center"/>
    </xf>
    <xf numFmtId="0" fontId="4" fillId="0" borderId="1" xfId="2" applyFont="1" applyFill="1" applyBorder="1" applyAlignment="1">
      <alignment horizontal="center" vertical="center"/>
    </xf>
    <xf numFmtId="0" fontId="4" fillId="0" borderId="1" xfId="2" applyFont="1" applyBorder="1"/>
    <xf numFmtId="0" fontId="4" fillId="0" borderId="1" xfId="2" applyFont="1" applyFill="1" applyBorder="1" applyAlignment="1">
      <alignment wrapText="1"/>
    </xf>
    <xf numFmtId="0" fontId="4" fillId="0" borderId="1" xfId="2" applyFont="1" applyBorder="1" applyAlignment="1">
      <alignment wrapText="1"/>
    </xf>
    <xf numFmtId="0" fontId="13" fillId="0" borderId="24" xfId="2" applyFont="1" applyFill="1" applyBorder="1" applyAlignment="1">
      <alignment horizontal="right" vertical="center"/>
    </xf>
    <xf numFmtId="168" fontId="4" fillId="0" borderId="24" xfId="2" applyNumberFormat="1" applyFont="1" applyFill="1" applyBorder="1" applyAlignment="1">
      <alignment horizontal="center" vertical="center"/>
    </xf>
    <xf numFmtId="172" fontId="4" fillId="0" borderId="1" xfId="13" applyNumberFormat="1" applyFont="1" applyFill="1" applyBorder="1" applyAlignment="1">
      <alignment horizontal="center" vertical="center"/>
    </xf>
    <xf numFmtId="0" fontId="13" fillId="0" borderId="25" xfId="2" applyFont="1" applyFill="1" applyBorder="1" applyAlignment="1">
      <alignment horizontal="left" vertical="center" wrapText="1"/>
    </xf>
    <xf numFmtId="0" fontId="13" fillId="0" borderId="18" xfId="2" applyFont="1" applyFill="1" applyBorder="1" applyAlignment="1">
      <alignment horizontal="left" vertical="center" wrapText="1"/>
    </xf>
    <xf numFmtId="168" fontId="4" fillId="0" borderId="1" xfId="13" applyFont="1" applyBorder="1" applyAlignment="1">
      <alignment wrapText="1"/>
    </xf>
    <xf numFmtId="2" fontId="0" fillId="0" borderId="3" xfId="0" applyNumberFormat="1" applyFill="1" applyBorder="1" applyAlignment="1">
      <alignment horizontal="center" vertical="center" wrapText="1"/>
    </xf>
    <xf numFmtId="2" fontId="0" fillId="0" borderId="4" xfId="0" applyNumberFormat="1" applyFill="1" applyBorder="1" applyAlignment="1">
      <alignment horizontal="center" vertical="center" wrapText="1"/>
    </xf>
    <xf numFmtId="43" fontId="0" fillId="0" borderId="3" xfId="0" applyNumberFormat="1" applyFill="1" applyBorder="1" applyAlignment="1">
      <alignment horizontal="left" vertical="center" wrapText="1"/>
    </xf>
    <xf numFmtId="43" fontId="0" fillId="0" borderId="21" xfId="0" applyNumberFormat="1" applyFill="1" applyBorder="1" applyAlignment="1">
      <alignment horizontal="left" vertical="center" wrapText="1"/>
    </xf>
    <xf numFmtId="43" fontId="0" fillId="0" borderId="21" xfId="1" applyNumberFormat="1" applyFont="1" applyFill="1" applyBorder="1" applyAlignment="1">
      <alignment horizontal="left" vertical="center" wrapText="1"/>
    </xf>
    <xf numFmtId="43" fontId="0" fillId="0" borderId="22" xfId="0" applyNumberFormat="1" applyBorder="1"/>
    <xf numFmtId="43" fontId="0" fillId="0" borderId="0" xfId="0" applyNumberFormat="1" applyFill="1" applyBorder="1" applyAlignment="1">
      <alignment horizontal="left" vertical="center" wrapText="1"/>
    </xf>
    <xf numFmtId="43" fontId="0" fillId="0" borderId="22" xfId="0" applyNumberFormat="1" applyFill="1" applyBorder="1" applyAlignment="1">
      <alignment horizontal="left" vertical="center" wrapText="1"/>
    </xf>
    <xf numFmtId="43" fontId="0" fillId="0" borderId="3" xfId="0" applyNumberFormat="1" applyFill="1" applyBorder="1" applyAlignment="1">
      <alignment horizontal="center" vertical="center" wrapText="1"/>
    </xf>
    <xf numFmtId="43" fontId="0" fillId="0" borderId="0" xfId="0" applyNumberFormat="1" applyFill="1" applyBorder="1" applyAlignment="1">
      <alignment horizontal="center" vertical="center" wrapText="1"/>
    </xf>
    <xf numFmtId="0" fontId="18" fillId="0" borderId="22" xfId="0" applyFont="1" applyFill="1" applyBorder="1" applyAlignment="1">
      <alignment horizontal="left" vertical="center" wrapText="1"/>
    </xf>
    <xf numFmtId="0" fontId="0" fillId="0" borderId="21" xfId="0" applyFill="1" applyBorder="1" applyAlignment="1">
      <alignment horizontal="center" vertical="center" wrapText="1"/>
    </xf>
    <xf numFmtId="43" fontId="0" fillId="0" borderId="21" xfId="1" applyNumberFormat="1" applyFont="1" applyFill="1" applyBorder="1" applyAlignment="1">
      <alignment horizontal="center" vertical="center" wrapText="1"/>
    </xf>
    <xf numFmtId="43" fontId="0" fillId="0" borderId="21" xfId="0" applyNumberFormat="1" applyFill="1" applyBorder="1" applyAlignment="1">
      <alignment horizontal="center" vertical="center" wrapText="1"/>
    </xf>
    <xf numFmtId="0" fontId="19" fillId="0" borderId="22" xfId="0" applyFont="1" applyFill="1" applyBorder="1" applyAlignment="1">
      <alignment horizontal="center" vertical="center" wrapText="1"/>
    </xf>
    <xf numFmtId="0" fontId="0" fillId="0" borderId="22" xfId="0" applyFill="1" applyBorder="1" applyAlignment="1">
      <alignment horizontal="center" vertical="center" wrapText="1"/>
    </xf>
    <xf numFmtId="43" fontId="0" fillId="0" borderId="22" xfId="0" applyNumberFormat="1" applyBorder="1" applyAlignment="1">
      <alignment horizontal="center"/>
    </xf>
    <xf numFmtId="43" fontId="0" fillId="0" borderId="22" xfId="0" applyNumberFormat="1" applyFill="1" applyBorder="1" applyAlignment="1">
      <alignment horizontal="center" vertical="center" wrapText="1"/>
    </xf>
    <xf numFmtId="43" fontId="0" fillId="0" borderId="22" xfId="0" applyNumberFormat="1" applyBorder="1" applyAlignment="1">
      <alignment horizontal="center" vertical="center" wrapText="1"/>
    </xf>
    <xf numFmtId="43" fontId="0" fillId="0" borderId="0" xfId="0" applyNumberFormat="1" applyFill="1" applyBorder="1" applyAlignment="1">
      <alignment horizontal="center" vertical="center" wrapText="1"/>
    </xf>
    <xf numFmtId="0" fontId="0" fillId="0" borderId="8" xfId="0" applyBorder="1" applyAlignment="1">
      <alignment horizontal="center" wrapText="1"/>
    </xf>
    <xf numFmtId="0" fontId="0" fillId="0" borderId="8" xfId="0" applyFill="1" applyBorder="1" applyAlignment="1">
      <alignment horizontal="center" vertical="center"/>
    </xf>
    <xf numFmtId="43" fontId="0" fillId="0" borderId="8" xfId="0" applyNumberFormat="1" applyFill="1" applyBorder="1" applyAlignment="1">
      <alignment horizontal="center" vertical="center"/>
    </xf>
    <xf numFmtId="43" fontId="0" fillId="0" borderId="9" xfId="0" applyNumberFormat="1" applyFill="1" applyBorder="1" applyAlignment="1">
      <alignment horizontal="center" vertical="center"/>
    </xf>
    <xf numFmtId="43" fontId="0" fillId="0" borderId="8" xfId="0" applyNumberFormat="1" applyBorder="1"/>
    <xf numFmtId="173" fontId="0" fillId="0" borderId="21" xfId="0" applyNumberFormat="1" applyFill="1" applyBorder="1" applyAlignment="1">
      <alignment horizontal="left" vertical="center" wrapText="1"/>
    </xf>
    <xf numFmtId="173" fontId="0" fillId="0" borderId="22" xfId="0" applyNumberFormat="1" applyFill="1" applyBorder="1" applyAlignment="1">
      <alignment horizontal="left" vertical="center" wrapText="1"/>
    </xf>
    <xf numFmtId="173" fontId="1" fillId="0" borderId="11" xfId="0" applyNumberFormat="1" applyFont="1" applyFill="1" applyBorder="1" applyAlignment="1">
      <alignment horizontal="center" vertical="center"/>
    </xf>
    <xf numFmtId="2" fontId="0" fillId="0" borderId="0" xfId="0" applyNumberForma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left" vertical="center" wrapText="1"/>
    </xf>
    <xf numFmtId="43" fontId="0" fillId="0" borderId="2" xfId="0" applyNumberFormat="1" applyFill="1" applyBorder="1" applyAlignment="1">
      <alignment horizontal="center" vertical="center"/>
    </xf>
    <xf numFmtId="43" fontId="0" fillId="0" borderId="5" xfId="0" applyNumberFormat="1" applyFill="1" applyBorder="1" applyAlignment="1">
      <alignment horizontal="center" vertical="center"/>
    </xf>
    <xf numFmtId="0" fontId="0" fillId="5" borderId="11" xfId="0" quotePrefix="1" applyFill="1" applyBorder="1" applyAlignment="1">
      <alignment horizontal="left" vertical="center" wrapText="1"/>
    </xf>
    <xf numFmtId="43" fontId="0" fillId="0" borderId="20" xfId="0" applyNumberFormat="1" applyFill="1" applyBorder="1" applyAlignment="1">
      <alignment horizontal="left" vertical="center" wrapText="1"/>
    </xf>
    <xf numFmtId="43" fontId="0" fillId="0" borderId="8" xfId="0" applyNumberFormat="1" applyFill="1" applyBorder="1" applyAlignment="1">
      <alignment horizontal="left" vertical="center" wrapText="1"/>
    </xf>
    <xf numFmtId="2" fontId="0" fillId="0" borderId="6" xfId="0" applyNumberFormat="1" applyFill="1" applyBorder="1" applyAlignment="1">
      <alignment horizontal="center" vertical="center" wrapText="1"/>
    </xf>
    <xf numFmtId="43" fontId="0" fillId="0" borderId="22" xfId="1" applyNumberFormat="1" applyFont="1" applyFill="1" applyBorder="1" applyAlignment="1">
      <alignment horizontal="left" vertical="center" wrapText="1"/>
    </xf>
    <xf numFmtId="0" fontId="18" fillId="0" borderId="22" xfId="0" applyFont="1" applyFill="1" applyBorder="1" applyAlignment="1">
      <alignment horizontal="center" vertical="center" wrapText="1"/>
    </xf>
    <xf numFmtId="2" fontId="0" fillId="0" borderId="0" xfId="0" applyNumberFormat="1" applyFill="1" applyBorder="1" applyAlignment="1">
      <alignment horizontal="left" vertical="center" wrapText="1"/>
    </xf>
    <xf numFmtId="2" fontId="0" fillId="0" borderId="6" xfId="0" applyNumberFormat="1" applyFill="1" applyBorder="1" applyAlignment="1">
      <alignment horizontal="left" vertical="center" wrapText="1"/>
    </xf>
    <xf numFmtId="43" fontId="0" fillId="0" borderId="22" xfId="1" applyNumberFormat="1" applyFont="1" applyFill="1" applyBorder="1" applyAlignment="1">
      <alignment horizontal="center" vertical="center" wrapText="1"/>
    </xf>
    <xf numFmtId="0" fontId="4" fillId="0" borderId="23" xfId="2" applyFont="1" applyFill="1" applyBorder="1" applyAlignment="1">
      <alignment vertical="center"/>
    </xf>
    <xf numFmtId="0" fontId="4" fillId="0" borderId="23" xfId="2" applyFont="1" applyFill="1" applyBorder="1" applyAlignment="1">
      <alignment vertical="center" wrapText="1"/>
    </xf>
    <xf numFmtId="0" fontId="13" fillId="0" borderId="13" xfId="2" applyFont="1" applyFill="1" applyBorder="1" applyAlignment="1">
      <alignment horizontal="left" vertical="center" wrapText="1"/>
    </xf>
    <xf numFmtId="0" fontId="13" fillId="0" borderId="15" xfId="2" applyFont="1" applyFill="1" applyBorder="1" applyAlignment="1">
      <alignment horizontal="left" vertical="center" wrapText="1"/>
    </xf>
    <xf numFmtId="0" fontId="13" fillId="0" borderId="23" xfId="2" applyFont="1" applyFill="1" applyBorder="1" applyAlignment="1">
      <alignment horizontal="right" vertical="center"/>
    </xf>
    <xf numFmtId="168" fontId="4" fillId="0" borderId="23" xfId="2" applyNumberFormat="1" applyFont="1" applyFill="1" applyBorder="1" applyAlignment="1">
      <alignment horizontal="center" vertical="center"/>
    </xf>
    <xf numFmtId="0" fontId="13" fillId="3" borderId="26" xfId="2" applyFont="1" applyFill="1" applyBorder="1" applyAlignment="1">
      <alignment horizontal="center" vertical="center"/>
    </xf>
    <xf numFmtId="49" fontId="13" fillId="3" borderId="27" xfId="2" applyNumberFormat="1" applyFont="1" applyFill="1" applyBorder="1" applyAlignment="1">
      <alignment horizontal="center" vertical="center"/>
    </xf>
    <xf numFmtId="0" fontId="13" fillId="3" borderId="30" xfId="2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left"/>
    </xf>
    <xf numFmtId="49" fontId="4" fillId="3" borderId="27" xfId="2" applyNumberFormat="1" applyFont="1" applyFill="1" applyBorder="1" applyAlignment="1">
      <alignment horizontal="center" vertical="center"/>
    </xf>
    <xf numFmtId="0" fontId="13" fillId="3" borderId="27" xfId="2" quotePrefix="1" applyFont="1" applyFill="1" applyBorder="1" applyAlignment="1">
      <alignment vertical="center" wrapText="1"/>
    </xf>
    <xf numFmtId="0" fontId="13" fillId="3" borderId="27" xfId="2" applyFont="1" applyFill="1" applyBorder="1" applyAlignment="1">
      <alignment vertical="center" wrapText="1"/>
    </xf>
    <xf numFmtId="0" fontId="0" fillId="0" borderId="8" xfId="0" applyFill="1" applyBorder="1" applyAlignment="1">
      <alignment horizontal="left" vertical="center" wrapText="1"/>
    </xf>
    <xf numFmtId="0" fontId="0" fillId="0" borderId="3" xfId="0" applyFill="1" applyBorder="1" applyAlignment="1">
      <alignment horizontal="left" vertical="center" wrapText="1"/>
    </xf>
    <xf numFmtId="2" fontId="0" fillId="0" borderId="21" xfId="0" applyNumberFormat="1" applyFill="1" applyBorder="1" applyAlignment="1">
      <alignment horizontal="center" vertical="center" wrapText="1"/>
    </xf>
    <xf numFmtId="2" fontId="0" fillId="0" borderId="22" xfId="0" applyNumberFormat="1" applyFill="1" applyBorder="1" applyAlignment="1">
      <alignment horizontal="center" vertical="center" wrapText="1"/>
    </xf>
    <xf numFmtId="0" fontId="0" fillId="0" borderId="0" xfId="0"/>
    <xf numFmtId="0" fontId="0" fillId="0" borderId="0" xfId="0" applyBorder="1" applyAlignment="1">
      <alignment horizontal="left" vertical="center"/>
    </xf>
    <xf numFmtId="0" fontId="0" fillId="0" borderId="0" xfId="0" applyBorder="1"/>
    <xf numFmtId="0" fontId="0" fillId="0" borderId="0" xfId="0" applyBorder="1" applyAlignment="1">
      <alignment vertical="center"/>
    </xf>
    <xf numFmtId="0" fontId="0" fillId="0" borderId="0" xfId="0" applyBorder="1" applyAlignment="1">
      <alignment horizontal="center" vertical="center"/>
    </xf>
    <xf numFmtId="4" fontId="0" fillId="0" borderId="0" xfId="0" applyNumberFormat="1" applyBorder="1" applyAlignment="1"/>
    <xf numFmtId="4" fontId="16" fillId="0" borderId="0" xfId="0" applyNumberFormat="1" applyFont="1" applyBorder="1" applyAlignment="1"/>
    <xf numFmtId="4" fontId="1" fillId="0" borderId="0" xfId="0" applyNumberFormat="1" applyFont="1" applyBorder="1" applyAlignment="1">
      <alignment vertical="center"/>
    </xf>
    <xf numFmtId="0" fontId="0" fillId="0" borderId="5" xfId="0" applyBorder="1" applyAlignment="1">
      <alignment horizontal="center" vertical="center"/>
    </xf>
    <xf numFmtId="43" fontId="0" fillId="0" borderId="0" xfId="0" applyNumberFormat="1" applyBorder="1" applyAlignment="1">
      <alignment horizontal="center" vertical="center"/>
    </xf>
    <xf numFmtId="0" fontId="0" fillId="0" borderId="0" xfId="0" applyBorder="1" applyAlignment="1">
      <alignment horizontal="left" vertical="center" wrapText="1"/>
    </xf>
    <xf numFmtId="0" fontId="0" fillId="0" borderId="8" xfId="0" applyBorder="1" applyAlignment="1">
      <alignment horizont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4" fontId="1" fillId="0" borderId="0" xfId="0" applyNumberFormat="1" applyFont="1" applyBorder="1"/>
    <xf numFmtId="4" fontId="0" fillId="0" borderId="0" xfId="0" applyNumberFormat="1" applyFont="1" applyBorder="1"/>
    <xf numFmtId="0" fontId="0" fillId="0" borderId="0" xfId="0" applyFont="1" applyBorder="1"/>
    <xf numFmtId="0" fontId="0" fillId="0" borderId="0" xfId="0" applyFont="1" applyBorder="1" applyAlignment="1">
      <alignment vertical="center"/>
    </xf>
    <xf numFmtId="0" fontId="0" fillId="0" borderId="2" xfId="0" applyFill="1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0" fontId="0" fillId="0" borderId="8" xfId="0" applyFill="1" applyBorder="1" applyAlignment="1">
      <alignment horizontal="left" vertical="center" wrapText="1"/>
    </xf>
    <xf numFmtId="0" fontId="0" fillId="0" borderId="9" xfId="0" applyFill="1" applyBorder="1" applyAlignment="1">
      <alignment horizontal="left" vertical="center" wrapText="1"/>
    </xf>
    <xf numFmtId="43" fontId="1" fillId="0" borderId="11" xfId="0" applyNumberFormat="1" applyFont="1" applyFill="1" applyBorder="1" applyAlignment="1">
      <alignment horizontal="center" vertical="center"/>
    </xf>
    <xf numFmtId="0" fontId="0" fillId="0" borderId="7" xfId="0" applyFill="1" applyBorder="1" applyAlignment="1">
      <alignment horizontal="center" vertical="center" wrapText="1"/>
    </xf>
    <xf numFmtId="0" fontId="0" fillId="0" borderId="9" xfId="0" applyFill="1" applyBorder="1" applyAlignment="1">
      <alignment horizontal="center" vertical="center" wrapText="1"/>
    </xf>
    <xf numFmtId="0" fontId="0" fillId="0" borderId="8" xfId="0" applyFill="1" applyBorder="1" applyAlignment="1">
      <alignment horizontal="center" vertical="center" wrapText="1"/>
    </xf>
    <xf numFmtId="0" fontId="0" fillId="0" borderId="0" xfId="0" applyFont="1" applyFill="1" applyBorder="1" applyAlignment="1">
      <alignment horizontal="center" vertical="center"/>
    </xf>
    <xf numFmtId="44" fontId="0" fillId="0" borderId="0" xfId="36" applyFont="1" applyFill="1" applyBorder="1" applyAlignment="1">
      <alignment horizontal="center" vertical="center"/>
    </xf>
    <xf numFmtId="10" fontId="0" fillId="0" borderId="0" xfId="37" applyNumberFormat="1" applyFont="1" applyFill="1" applyBorder="1" applyAlignment="1">
      <alignment horizontal="center" vertical="center"/>
    </xf>
    <xf numFmtId="0" fontId="0" fillId="0" borderId="21" xfId="0" applyFont="1" applyFill="1" applyBorder="1" applyAlignment="1">
      <alignment vertical="center" wrapText="1"/>
    </xf>
    <xf numFmtId="0" fontId="0" fillId="0" borderId="22" xfId="0" applyFont="1" applyFill="1" applyBorder="1" applyAlignment="1">
      <alignment vertical="center" wrapText="1"/>
    </xf>
    <xf numFmtId="0" fontId="0" fillId="0" borderId="20" xfId="0" applyFont="1" applyFill="1" applyBorder="1" applyAlignment="1">
      <alignment vertical="center" wrapText="1"/>
    </xf>
    <xf numFmtId="43" fontId="0" fillId="0" borderId="21" xfId="1" applyFont="1" applyFill="1" applyBorder="1" applyAlignment="1">
      <alignment horizontal="center" vertical="center"/>
    </xf>
    <xf numFmtId="43" fontId="0" fillId="0" borderId="22" xfId="1" applyFont="1" applyFill="1" applyBorder="1" applyAlignment="1">
      <alignment horizontal="center" vertical="center"/>
    </xf>
    <xf numFmtId="43" fontId="0" fillId="0" borderId="20" xfId="1" applyFont="1" applyFill="1" applyBorder="1" applyAlignment="1">
      <alignment horizontal="center" vertical="center"/>
    </xf>
    <xf numFmtId="44" fontId="0" fillId="0" borderId="21" xfId="36" applyFont="1" applyFill="1" applyBorder="1" applyAlignment="1">
      <alignment horizontal="center" vertical="center"/>
    </xf>
    <xf numFmtId="44" fontId="0" fillId="0" borderId="22" xfId="36" applyFont="1" applyFill="1" applyBorder="1" applyAlignment="1">
      <alignment horizontal="center" vertical="center"/>
    </xf>
    <xf numFmtId="44" fontId="0" fillId="0" borderId="20" xfId="36" applyFont="1" applyFill="1" applyBorder="1" applyAlignment="1">
      <alignment horizontal="center" vertical="center"/>
    </xf>
    <xf numFmtId="174" fontId="0" fillId="0" borderId="21" xfId="37" applyNumberFormat="1" applyFont="1" applyBorder="1" applyAlignment="1">
      <alignment vertical="center"/>
    </xf>
    <xf numFmtId="10" fontId="0" fillId="0" borderId="22" xfId="37" applyNumberFormat="1" applyFont="1" applyBorder="1" applyAlignment="1">
      <alignment vertical="center"/>
    </xf>
    <xf numFmtId="0" fontId="0" fillId="0" borderId="3" xfId="0" applyFont="1" applyFill="1" applyBorder="1" applyAlignment="1">
      <alignment horizontal="center" vertical="center"/>
    </xf>
    <xf numFmtId="44" fontId="0" fillId="0" borderId="3" xfId="36" applyFont="1" applyFill="1" applyBorder="1" applyAlignment="1">
      <alignment horizontal="center" vertical="center"/>
    </xf>
    <xf numFmtId="10" fontId="0" fillId="0" borderId="3" xfId="37" applyNumberFormat="1" applyFont="1" applyFill="1" applyBorder="1" applyAlignment="1">
      <alignment horizontal="center" vertical="center"/>
    </xf>
    <xf numFmtId="0" fontId="0" fillId="0" borderId="8" xfId="0" applyFont="1" applyFill="1" applyBorder="1" applyAlignment="1">
      <alignment horizontal="center" vertical="center"/>
    </xf>
    <xf numFmtId="44" fontId="0" fillId="0" borderId="8" xfId="36" applyFont="1" applyFill="1" applyBorder="1" applyAlignment="1">
      <alignment horizontal="center" vertical="center"/>
    </xf>
    <xf numFmtId="10" fontId="0" fillId="0" borderId="8" xfId="37" applyNumberFormat="1" applyFont="1" applyFill="1" applyBorder="1" applyAlignment="1">
      <alignment horizontal="center" vertical="center"/>
    </xf>
    <xf numFmtId="0" fontId="0" fillId="0" borderId="0" xfId="0"/>
    <xf numFmtId="0" fontId="4" fillId="0" borderId="0" xfId="2" applyAlignment="1">
      <alignment horizontal="center" vertical="top"/>
    </xf>
    <xf numFmtId="0" fontId="25" fillId="0" borderId="0" xfId="2" applyFont="1" applyAlignment="1">
      <alignment horizontal="center" vertical="top"/>
    </xf>
    <xf numFmtId="0" fontId="22" fillId="0" borderId="0" xfId="2" applyFont="1"/>
    <xf numFmtId="0" fontId="13" fillId="0" borderId="0" xfId="38" applyFont="1" applyAlignment="1">
      <alignment horizontal="left" vertical="top"/>
    </xf>
    <xf numFmtId="0" fontId="13" fillId="0" borderId="0" xfId="2" applyFont="1" applyFill="1"/>
    <xf numFmtId="0" fontId="0" fillId="0" borderId="0" xfId="0" applyFill="1"/>
    <xf numFmtId="0" fontId="22" fillId="0" borderId="1" xfId="2" applyFont="1" applyFill="1" applyBorder="1" applyAlignment="1">
      <alignment horizontal="center" vertical="center"/>
    </xf>
    <xf numFmtId="10" fontId="22" fillId="0" borderId="1" xfId="2" applyNumberFormat="1" applyFont="1" applyFill="1" applyBorder="1" applyAlignment="1" applyProtection="1">
      <alignment horizontal="center" vertical="center"/>
      <protection locked="0"/>
    </xf>
    <xf numFmtId="4" fontId="10" fillId="0" borderId="1" xfId="2" applyNumberFormat="1" applyFont="1" applyFill="1" applyBorder="1" applyAlignment="1" applyProtection="1">
      <alignment horizontal="center" vertical="center"/>
      <protection hidden="1"/>
    </xf>
    <xf numFmtId="10" fontId="22" fillId="0" borderId="1" xfId="2" applyNumberFormat="1" applyFont="1" applyFill="1" applyBorder="1" applyAlignment="1" applyProtection="1">
      <alignment horizontal="center" vertical="center"/>
      <protection hidden="1"/>
    </xf>
    <xf numFmtId="10" fontId="22" fillId="0" borderId="1" xfId="2" applyNumberFormat="1" applyFont="1" applyFill="1" applyBorder="1" applyAlignment="1" applyProtection="1">
      <alignment horizontal="center" vertical="center" wrapText="1"/>
      <protection hidden="1"/>
    </xf>
    <xf numFmtId="0" fontId="22" fillId="0" borderId="1" xfId="2" applyFont="1" applyFill="1" applyBorder="1" applyAlignment="1">
      <alignment horizontal="center" vertical="center" wrapText="1"/>
    </xf>
    <xf numFmtId="4" fontId="10" fillId="0" borderId="1" xfId="2" applyNumberFormat="1" applyFont="1" applyFill="1" applyBorder="1" applyAlignment="1" applyProtection="1">
      <alignment horizontal="center" vertical="center" wrapText="1"/>
      <protection hidden="1"/>
    </xf>
    <xf numFmtId="0" fontId="10" fillId="0" borderId="11" xfId="2" applyFont="1" applyBorder="1" applyAlignment="1">
      <alignment horizontal="center" vertical="center" wrapText="1"/>
    </xf>
    <xf numFmtId="10" fontId="10" fillId="0" borderId="11" xfId="2" applyNumberFormat="1" applyFont="1" applyBorder="1" applyAlignment="1" applyProtection="1">
      <alignment horizontal="center" vertical="center"/>
      <protection hidden="1"/>
    </xf>
    <xf numFmtId="4" fontId="10" fillId="0" borderId="11" xfId="2" applyNumberFormat="1" applyFont="1" applyBorder="1" applyAlignment="1" applyProtection="1">
      <alignment horizontal="center" vertical="center" wrapText="1"/>
      <protection hidden="1"/>
    </xf>
    <xf numFmtId="43" fontId="0" fillId="0" borderId="0" xfId="0" applyNumberFormat="1" applyFill="1" applyAlignment="1">
      <alignment horizontal="left" vertical="center" wrapText="1"/>
    </xf>
    <xf numFmtId="43" fontId="1" fillId="0" borderId="8" xfId="0" applyNumberFormat="1" applyFont="1" applyFill="1" applyBorder="1" applyAlignment="1">
      <alignment horizontal="left" vertical="center" wrapText="1"/>
    </xf>
    <xf numFmtId="2" fontId="0" fillId="0" borderId="8" xfId="0" applyNumberForma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left" vertical="center" wrapText="1"/>
    </xf>
    <xf numFmtId="3" fontId="0" fillId="0" borderId="0" xfId="0" applyNumberFormat="1" applyFill="1" applyAlignment="1">
      <alignment horizontal="left" vertical="center" wrapText="1"/>
    </xf>
    <xf numFmtId="43" fontId="0" fillId="0" borderId="1" xfId="0" applyNumberFormat="1" applyFill="1" applyBorder="1" applyAlignment="1">
      <alignment horizontal="center" vertical="center" wrapText="1"/>
    </xf>
    <xf numFmtId="0" fontId="0" fillId="0" borderId="11" xfId="0" applyBorder="1"/>
    <xf numFmtId="173" fontId="0" fillId="0" borderId="0" xfId="0" applyNumberFormat="1" applyFill="1" applyAlignment="1">
      <alignment horizontal="left" vertical="center" wrapText="1"/>
    </xf>
    <xf numFmtId="43" fontId="0" fillId="0" borderId="0" xfId="0" applyNumberFormat="1"/>
    <xf numFmtId="176" fontId="0" fillId="0" borderId="22" xfId="37" applyNumberFormat="1" applyFont="1" applyBorder="1" applyAlignment="1">
      <alignment vertical="center"/>
    </xf>
    <xf numFmtId="43" fontId="1" fillId="0" borderId="11" xfId="0" applyNumberFormat="1" applyFont="1" applyFill="1" applyBorder="1" applyAlignment="1">
      <alignment horizontal="center" vertical="center"/>
    </xf>
    <xf numFmtId="43" fontId="1" fillId="0" borderId="1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43" fontId="1" fillId="0" borderId="11" xfId="0" applyNumberFormat="1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 wrapText="1"/>
    </xf>
    <xf numFmtId="0" fontId="1" fillId="4" borderId="21" xfId="0" applyFont="1" applyFill="1" applyBorder="1" applyAlignment="1">
      <alignment horizontal="center" vertical="center" wrapText="1"/>
    </xf>
    <xf numFmtId="43" fontId="0" fillId="0" borderId="0" xfId="0" applyNumberFormat="1" applyFill="1" applyBorder="1" applyAlignment="1">
      <alignment horizontal="center" vertical="center"/>
    </xf>
    <xf numFmtId="173" fontId="0" fillId="0" borderId="21" xfId="1" applyNumberFormat="1" applyFont="1" applyFill="1" applyBorder="1" applyAlignment="1">
      <alignment horizontal="center" vertical="center" wrapText="1"/>
    </xf>
    <xf numFmtId="44" fontId="0" fillId="0" borderId="0" xfId="36" applyFont="1"/>
    <xf numFmtId="44" fontId="0" fillId="0" borderId="0" xfId="0" applyNumberFormat="1"/>
    <xf numFmtId="177" fontId="0" fillId="0" borderId="0" xfId="0" applyNumberFormat="1"/>
    <xf numFmtId="178" fontId="0" fillId="0" borderId="0" xfId="37" applyNumberFormat="1" applyFont="1"/>
    <xf numFmtId="0" fontId="0" fillId="0" borderId="4" xfId="0" applyFont="1" applyFill="1" applyBorder="1" applyAlignment="1">
      <alignment horizontal="center" vertical="center"/>
    </xf>
    <xf numFmtId="0" fontId="0" fillId="0" borderId="6" xfId="0" applyFont="1" applyFill="1" applyBorder="1" applyAlignment="1">
      <alignment horizontal="center" vertical="center"/>
    </xf>
    <xf numFmtId="0" fontId="0" fillId="0" borderId="9" xfId="0" applyFont="1" applyFill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4" borderId="9" xfId="0" applyFont="1" applyFill="1" applyBorder="1" applyAlignment="1">
      <alignment horizontal="center" vertical="center" wrapText="1"/>
    </xf>
    <xf numFmtId="0" fontId="1" fillId="4" borderId="20" xfId="0" applyFont="1" applyFill="1" applyBorder="1" applyAlignment="1">
      <alignment horizontal="center" vertical="center" wrapText="1"/>
    </xf>
    <xf numFmtId="0" fontId="1" fillId="4" borderId="7" xfId="0" applyFont="1" applyFill="1" applyBorder="1" applyAlignment="1">
      <alignment horizontal="center" vertical="center" wrapText="1"/>
    </xf>
    <xf numFmtId="166" fontId="1" fillId="4" borderId="8" xfId="0" applyNumberFormat="1" applyFont="1" applyFill="1" applyBorder="1" applyAlignment="1"/>
    <xf numFmtId="0" fontId="0" fillId="4" borderId="8" xfId="0" applyFill="1" applyBorder="1"/>
    <xf numFmtId="0" fontId="0" fillId="4" borderId="9" xfId="0" applyFill="1" applyBorder="1"/>
    <xf numFmtId="0" fontId="1" fillId="4" borderId="6" xfId="0" applyFont="1" applyFill="1" applyBorder="1" applyAlignment="1">
      <alignment horizontal="center" vertical="center" wrapText="1"/>
    </xf>
    <xf numFmtId="0" fontId="1" fillId="4" borderId="22" xfId="0" applyFont="1" applyFill="1" applyBorder="1" applyAlignment="1">
      <alignment horizontal="center" vertical="center" wrapText="1"/>
    </xf>
    <xf numFmtId="0" fontId="1" fillId="4" borderId="7" xfId="0" applyFont="1" applyFill="1" applyBorder="1" applyAlignment="1">
      <alignment horizontal="center"/>
    </xf>
    <xf numFmtId="0" fontId="1" fillId="4" borderId="9" xfId="0" applyFont="1" applyFill="1" applyBorder="1" applyAlignment="1">
      <alignment horizontal="center"/>
    </xf>
    <xf numFmtId="0" fontId="1" fillId="4" borderId="5" xfId="0" applyFont="1" applyFill="1" applyBorder="1" applyAlignment="1">
      <alignment horizontal="center" vertical="center" wrapText="1"/>
    </xf>
    <xf numFmtId="2" fontId="0" fillId="0" borderId="0" xfId="0" applyNumberFormat="1" applyFill="1"/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vertical="center"/>
    </xf>
    <xf numFmtId="44" fontId="1" fillId="0" borderId="1" xfId="0" applyNumberFormat="1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1" xfId="0" applyFill="1" applyBorder="1" applyAlignment="1">
      <alignment vertical="center"/>
    </xf>
    <xf numFmtId="2" fontId="0" fillId="0" borderId="1" xfId="0" applyNumberFormat="1" applyFill="1" applyBorder="1" applyAlignment="1">
      <alignment horizontal="right" vertical="center"/>
    </xf>
    <xf numFmtId="43" fontId="0" fillId="0" borderId="1" xfId="0" applyNumberFormat="1" applyFill="1" applyBorder="1" applyAlignment="1">
      <alignment horizontal="center" vertical="center"/>
    </xf>
    <xf numFmtId="43" fontId="1" fillId="0" borderId="1" xfId="0" applyNumberFormat="1" applyFont="1" applyFill="1" applyBorder="1" applyAlignment="1">
      <alignment horizontal="center" vertical="center"/>
    </xf>
    <xf numFmtId="0" fontId="0" fillId="0" borderId="1" xfId="0" applyFill="1" applyBorder="1" applyAlignment="1">
      <alignment horizontal="left" vertical="center"/>
    </xf>
    <xf numFmtId="0" fontId="0" fillId="0" borderId="1" xfId="0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27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/>
    </xf>
    <xf numFmtId="0" fontId="0" fillId="0" borderId="1" xfId="0" applyFill="1" applyBorder="1" applyAlignment="1">
      <alignment horizontal="center" wrapText="1"/>
    </xf>
    <xf numFmtId="43" fontId="0" fillId="0" borderId="1" xfId="0" applyNumberFormat="1" applyFill="1" applyBorder="1"/>
    <xf numFmtId="44" fontId="18" fillId="0" borderId="0" xfId="36" applyFont="1"/>
    <xf numFmtId="0" fontId="0" fillId="0" borderId="0" xfId="37" applyNumberFormat="1" applyFont="1"/>
    <xf numFmtId="8" fontId="0" fillId="0" borderId="0" xfId="0" applyNumberFormat="1"/>
    <xf numFmtId="0" fontId="0" fillId="0" borderId="8" xfId="0" applyFill="1" applyBorder="1" applyAlignment="1">
      <alignment horizontal="left" vertical="center" wrapText="1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2" fontId="0" fillId="0" borderId="0" xfId="0" applyNumberFormat="1"/>
    <xf numFmtId="2" fontId="16" fillId="0" borderId="0" xfId="0" applyNumberFormat="1" applyFont="1"/>
    <xf numFmtId="44" fontId="0" fillId="0" borderId="0" xfId="0" applyNumberFormat="1" applyFill="1"/>
    <xf numFmtId="44" fontId="1" fillId="0" borderId="0" xfId="0" applyNumberFormat="1" applyFont="1" applyFill="1"/>
    <xf numFmtId="0" fontId="1" fillId="0" borderId="0" xfId="0" applyFont="1" applyFill="1"/>
    <xf numFmtId="170" fontId="0" fillId="0" borderId="0" xfId="0" applyNumberFormat="1"/>
    <xf numFmtId="4" fontId="16" fillId="0" borderId="0" xfId="0" applyNumberFormat="1" applyFont="1" applyBorder="1" applyAlignment="1">
      <alignment horizontal="center"/>
    </xf>
    <xf numFmtId="4" fontId="0" fillId="0" borderId="0" xfId="0" applyNumberFormat="1" applyBorder="1" applyAlignment="1">
      <alignment horizontal="center"/>
    </xf>
    <xf numFmtId="0" fontId="1" fillId="0" borderId="1" xfId="0" applyFont="1" applyFill="1" applyBorder="1" applyAlignment="1">
      <alignment horizontal="right"/>
    </xf>
    <xf numFmtId="166" fontId="1" fillId="0" borderId="1" xfId="0" applyNumberFormat="1" applyFont="1" applyFill="1" applyBorder="1" applyAlignment="1">
      <alignment horizontal="right"/>
    </xf>
    <xf numFmtId="0" fontId="15" fillId="0" borderId="0" xfId="0" applyFont="1" applyAlignment="1">
      <alignment horizontal="center"/>
    </xf>
    <xf numFmtId="0" fontId="0" fillId="5" borderId="11" xfId="0" applyFill="1" applyBorder="1" applyAlignment="1">
      <alignment horizontal="left" vertical="center" wrapText="1"/>
    </xf>
    <xf numFmtId="0" fontId="1" fillId="6" borderId="11" xfId="0" applyFont="1" applyFill="1" applyBorder="1" applyAlignment="1">
      <alignment horizontal="left" vertical="center" wrapText="1"/>
    </xf>
    <xf numFmtId="0" fontId="1" fillId="3" borderId="11" xfId="0" applyFont="1" applyFill="1" applyBorder="1" applyAlignment="1">
      <alignment horizontal="left" vertical="center" wrapText="1"/>
    </xf>
    <xf numFmtId="0" fontId="1" fillId="0" borderId="10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0" fillId="0" borderId="2" xfId="0" applyFill="1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  <xf numFmtId="0" fontId="0" fillId="0" borderId="4" xfId="0" applyFill="1" applyBorder="1" applyAlignment="1">
      <alignment horizontal="center" vertical="center" wrapText="1"/>
    </xf>
    <xf numFmtId="0" fontId="0" fillId="0" borderId="5" xfId="0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0" fontId="0" fillId="0" borderId="6" xfId="0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 wrapText="1"/>
    </xf>
    <xf numFmtId="0" fontId="0" fillId="0" borderId="2" xfId="0" applyFill="1" applyBorder="1" applyAlignment="1">
      <alignment horizontal="left" vertical="center" wrapText="1"/>
    </xf>
    <xf numFmtId="0" fontId="0" fillId="0" borderId="3" xfId="0" applyFill="1" applyBorder="1" applyAlignment="1">
      <alignment horizontal="left" vertical="center" wrapText="1"/>
    </xf>
    <xf numFmtId="0" fontId="0" fillId="0" borderId="4" xfId="0" applyFill="1" applyBorder="1" applyAlignment="1">
      <alignment horizontal="left" vertical="center" wrapText="1"/>
    </xf>
    <xf numFmtId="0" fontId="0" fillId="0" borderId="5" xfId="0" applyFill="1" applyBorder="1" applyAlignment="1">
      <alignment horizontal="left" vertical="center" wrapText="1"/>
    </xf>
    <xf numFmtId="0" fontId="0" fillId="0" borderId="0" xfId="0" applyFill="1" applyBorder="1" applyAlignment="1">
      <alignment horizontal="left" vertical="center" wrapText="1"/>
    </xf>
    <xf numFmtId="0" fontId="0" fillId="0" borderId="6" xfId="0" applyFill="1" applyBorder="1" applyAlignment="1">
      <alignment horizontal="left" vertical="center" wrapText="1"/>
    </xf>
    <xf numFmtId="0" fontId="1" fillId="4" borderId="11" xfId="0" applyFont="1" applyFill="1" applyBorder="1" applyAlignment="1">
      <alignment horizontal="left" vertical="center" wrapText="1"/>
    </xf>
    <xf numFmtId="0" fontId="0" fillId="4" borderId="11" xfId="0" applyFill="1" applyBorder="1" applyAlignment="1">
      <alignment horizontal="left" vertical="center" wrapText="1"/>
    </xf>
    <xf numFmtId="0" fontId="0" fillId="0" borderId="7" xfId="0" applyFill="1" applyBorder="1" applyAlignment="1">
      <alignment horizontal="left" vertical="center" wrapText="1"/>
    </xf>
    <xf numFmtId="0" fontId="0" fillId="0" borderId="8" xfId="0" applyFill="1" applyBorder="1" applyAlignment="1">
      <alignment horizontal="left" vertical="center" wrapText="1"/>
    </xf>
    <xf numFmtId="0" fontId="0" fillId="0" borderId="9" xfId="0" applyFill="1" applyBorder="1" applyAlignment="1">
      <alignment horizontal="left" vertical="center" wrapText="1"/>
    </xf>
    <xf numFmtId="0" fontId="0" fillId="0" borderId="7" xfId="0" applyFill="1" applyBorder="1" applyAlignment="1">
      <alignment horizontal="center" vertical="center" wrapText="1"/>
    </xf>
    <xf numFmtId="0" fontId="0" fillId="0" borderId="8" xfId="0" applyFill="1" applyBorder="1" applyAlignment="1">
      <alignment horizontal="center" vertical="center" wrapText="1"/>
    </xf>
    <xf numFmtId="0" fontId="0" fillId="0" borderId="9" xfId="0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" fillId="0" borderId="1" xfId="0" applyFont="1" applyFill="1" applyBorder="1" applyAlignment="1">
      <alignment horizontal="center" vertical="center" wrapText="1"/>
    </xf>
    <xf numFmtId="0" fontId="0" fillId="0" borderId="10" xfId="0" applyFill="1" applyBorder="1" applyAlignment="1">
      <alignment horizontal="center" vertical="center" wrapText="1"/>
    </xf>
    <xf numFmtId="0" fontId="0" fillId="0" borderId="11" xfId="0" applyFill="1" applyBorder="1" applyAlignment="1">
      <alignment horizontal="center" vertical="center" wrapText="1"/>
    </xf>
    <xf numFmtId="0" fontId="0" fillId="0" borderId="12" xfId="0" applyFill="1" applyBorder="1" applyAlignment="1">
      <alignment horizontal="center" vertical="center" wrapText="1"/>
    </xf>
    <xf numFmtId="43" fontId="1" fillId="0" borderId="11" xfId="0" applyNumberFormat="1" applyFont="1" applyFill="1" applyBorder="1" applyAlignment="1">
      <alignment horizontal="center" vertical="center"/>
    </xf>
    <xf numFmtId="43" fontId="0" fillId="0" borderId="2" xfId="0" applyNumberFormat="1" applyFill="1" applyBorder="1" applyAlignment="1">
      <alignment horizontal="center" vertical="center" wrapText="1"/>
    </xf>
    <xf numFmtId="166" fontId="1" fillId="6" borderId="11" xfId="0" applyNumberFormat="1" applyFont="1" applyFill="1" applyBorder="1" applyAlignment="1">
      <alignment horizontal="right"/>
    </xf>
    <xf numFmtId="166" fontId="1" fillId="6" borderId="12" xfId="0" applyNumberFormat="1" applyFont="1" applyFill="1" applyBorder="1" applyAlignment="1">
      <alignment horizontal="right"/>
    </xf>
    <xf numFmtId="0" fontId="1" fillId="6" borderId="10" xfId="0" applyFont="1" applyFill="1" applyBorder="1" applyAlignment="1">
      <alignment horizontal="right"/>
    </xf>
    <xf numFmtId="0" fontId="1" fillId="6" borderId="11" xfId="0" applyFont="1" applyFill="1" applyBorder="1" applyAlignment="1">
      <alignment horizontal="right"/>
    </xf>
    <xf numFmtId="0" fontId="0" fillId="0" borderId="1" xfId="0" applyFill="1" applyBorder="1" applyAlignment="1">
      <alignment horizontal="center" vertical="center" wrapText="1"/>
    </xf>
    <xf numFmtId="43" fontId="0" fillId="0" borderId="3" xfId="0" applyNumberFormat="1" applyFill="1" applyBorder="1" applyAlignment="1">
      <alignment horizontal="center" vertical="center" wrapText="1"/>
    </xf>
    <xf numFmtId="43" fontId="0" fillId="0" borderId="4" xfId="0" applyNumberFormat="1" applyFill="1" applyBorder="1" applyAlignment="1">
      <alignment horizontal="center" vertical="center" wrapText="1"/>
    </xf>
    <xf numFmtId="43" fontId="0" fillId="0" borderId="0" xfId="0" applyNumberFormat="1" applyFill="1" applyBorder="1" applyAlignment="1">
      <alignment horizontal="center" vertical="center" wrapText="1"/>
    </xf>
    <xf numFmtId="43" fontId="0" fillId="0" borderId="6" xfId="0" applyNumberFormat="1" applyFill="1" applyBorder="1" applyAlignment="1">
      <alignment horizontal="center" vertical="center" wrapText="1"/>
    </xf>
    <xf numFmtId="43" fontId="0" fillId="0" borderId="7" xfId="0" applyNumberFormat="1" applyFill="1" applyBorder="1" applyAlignment="1">
      <alignment horizontal="center" vertical="center" wrapText="1"/>
    </xf>
    <xf numFmtId="43" fontId="0" fillId="0" borderId="9" xfId="0" applyNumberFormat="1" applyFill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43" fontId="0" fillId="0" borderId="2" xfId="1" applyNumberFormat="1" applyFont="1" applyFill="1" applyBorder="1" applyAlignment="1">
      <alignment horizontal="center" vertical="center" wrapText="1"/>
    </xf>
    <xf numFmtId="43" fontId="0" fillId="0" borderId="4" xfId="1" applyNumberFormat="1" applyFont="1" applyFill="1" applyBorder="1" applyAlignment="1">
      <alignment horizontal="center" vertical="center" wrapText="1"/>
    </xf>
    <xf numFmtId="43" fontId="0" fillId="0" borderId="7" xfId="0" applyNumberFormat="1" applyBorder="1" applyAlignment="1">
      <alignment horizontal="center" vertical="center" wrapText="1"/>
    </xf>
    <xf numFmtId="43" fontId="0" fillId="0" borderId="9" xfId="0" applyNumberFormat="1" applyBorder="1" applyAlignment="1">
      <alignment horizontal="center" vertical="center" wrapText="1"/>
    </xf>
    <xf numFmtId="0" fontId="13" fillId="0" borderId="1" xfId="2" applyFont="1" applyFill="1" applyBorder="1" applyAlignment="1">
      <alignment horizontal="left" vertical="center"/>
    </xf>
    <xf numFmtId="0" fontId="7" fillId="7" borderId="16" xfId="2" applyFont="1" applyFill="1" applyBorder="1" applyAlignment="1">
      <alignment horizontal="center" vertical="center"/>
    </xf>
    <xf numFmtId="0" fontId="7" fillId="7" borderId="0" xfId="2" applyFont="1" applyFill="1" applyBorder="1" applyAlignment="1">
      <alignment horizontal="center" vertical="center"/>
    </xf>
    <xf numFmtId="0" fontId="7" fillId="7" borderId="17" xfId="2" applyFont="1" applyFill="1" applyBorder="1" applyAlignment="1">
      <alignment horizontal="center" vertical="center"/>
    </xf>
    <xf numFmtId="0" fontId="8" fillId="7" borderId="16" xfId="2" applyFont="1" applyFill="1" applyBorder="1" applyAlignment="1">
      <alignment horizontal="center" vertical="justify"/>
    </xf>
    <xf numFmtId="0" fontId="8" fillId="7" borderId="0" xfId="2" applyFont="1" applyFill="1" applyBorder="1" applyAlignment="1">
      <alignment horizontal="center" vertical="justify"/>
    </xf>
    <xf numFmtId="0" fontId="8" fillId="7" borderId="17" xfId="2" applyFont="1" applyFill="1" applyBorder="1" applyAlignment="1">
      <alignment horizontal="center" vertical="justify"/>
    </xf>
    <xf numFmtId="0" fontId="10" fillId="0" borderId="16" xfId="2" applyFont="1" applyFill="1" applyBorder="1" applyAlignment="1">
      <alignment horizontal="center" vertical="center"/>
    </xf>
    <xf numFmtId="0" fontId="10" fillId="0" borderId="0" xfId="2" applyFont="1" applyFill="1" applyBorder="1" applyAlignment="1">
      <alignment horizontal="center" vertical="center"/>
    </xf>
    <xf numFmtId="0" fontId="10" fillId="0" borderId="17" xfId="2" applyFont="1" applyFill="1" applyBorder="1" applyAlignment="1">
      <alignment horizontal="center" vertical="center"/>
    </xf>
    <xf numFmtId="4" fontId="14" fillId="0" borderId="16" xfId="0" applyNumberFormat="1" applyFont="1" applyFill="1" applyBorder="1" applyAlignment="1">
      <alignment horizontal="left" wrapText="1"/>
    </xf>
    <xf numFmtId="0" fontId="14" fillId="0" borderId="0" xfId="0" applyFont="1" applyFill="1" applyBorder="1" applyAlignment="1">
      <alignment horizontal="left" wrapText="1"/>
    </xf>
    <xf numFmtId="0" fontId="14" fillId="0" borderId="17" xfId="0" applyFont="1" applyFill="1" applyBorder="1" applyAlignment="1">
      <alignment horizontal="left" wrapText="1"/>
    </xf>
    <xf numFmtId="0" fontId="13" fillId="3" borderId="28" xfId="2" quotePrefix="1" applyFont="1" applyFill="1" applyBorder="1" applyAlignment="1">
      <alignment horizontal="left" vertical="center" wrapText="1"/>
    </xf>
    <xf numFmtId="0" fontId="13" fillId="3" borderId="11" xfId="2" quotePrefix="1" applyFont="1" applyFill="1" applyBorder="1" applyAlignment="1">
      <alignment horizontal="left" vertical="center" wrapText="1"/>
    </xf>
    <xf numFmtId="0" fontId="13" fillId="3" borderId="29" xfId="2" quotePrefix="1" applyFont="1" applyFill="1" applyBorder="1" applyAlignment="1">
      <alignment horizontal="left" vertical="center" wrapText="1"/>
    </xf>
    <xf numFmtId="0" fontId="1" fillId="4" borderId="1" xfId="0" applyFont="1" applyFill="1" applyBorder="1" applyAlignment="1">
      <alignment horizontal="center"/>
    </xf>
    <xf numFmtId="0" fontId="0" fillId="0" borderId="1" xfId="0" applyBorder="1" applyAlignment="1">
      <alignment horizontal="center" vertical="center"/>
    </xf>
    <xf numFmtId="4" fontId="16" fillId="4" borderId="10" xfId="0" applyNumberFormat="1" applyFont="1" applyFill="1" applyBorder="1" applyAlignment="1">
      <alignment horizontal="center" vertical="center"/>
    </xf>
    <xf numFmtId="4" fontId="16" fillId="4" borderId="11" xfId="0" applyNumberFormat="1" applyFont="1" applyFill="1" applyBorder="1" applyAlignment="1">
      <alignment horizontal="center" vertical="center"/>
    </xf>
    <xf numFmtId="4" fontId="16" fillId="4" borderId="12" xfId="0" applyNumberFormat="1" applyFont="1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0" xfId="0" applyBorder="1" applyAlignment="1">
      <alignment horizontal="left" vertical="center" wrapText="1"/>
    </xf>
    <xf numFmtId="0" fontId="0" fillId="0" borderId="11" xfId="0" applyBorder="1" applyAlignment="1">
      <alignment horizontal="left" vertical="center" wrapText="1"/>
    </xf>
    <xf numFmtId="0" fontId="0" fillId="0" borderId="12" xfId="0" applyBorder="1" applyAlignment="1">
      <alignment horizontal="left" vertical="center" wrapText="1"/>
    </xf>
    <xf numFmtId="49" fontId="0" fillId="0" borderId="2" xfId="0" applyNumberFormat="1" applyBorder="1" applyAlignment="1">
      <alignment horizontal="center" vertical="center"/>
    </xf>
    <xf numFmtId="49" fontId="0" fillId="0" borderId="3" xfId="0" applyNumberFormat="1" applyBorder="1" applyAlignment="1">
      <alignment horizontal="center" vertical="center"/>
    </xf>
    <xf numFmtId="49" fontId="0" fillId="0" borderId="4" xfId="0" applyNumberFormat="1" applyBorder="1" applyAlignment="1">
      <alignment horizontal="center" vertical="center"/>
    </xf>
    <xf numFmtId="166" fontId="0" fillId="0" borderId="2" xfId="0" applyNumberFormat="1" applyBorder="1" applyAlignment="1">
      <alignment horizontal="center" vertical="center"/>
    </xf>
    <xf numFmtId="166" fontId="0" fillId="0" borderId="3" xfId="0" applyNumberFormat="1" applyBorder="1" applyAlignment="1">
      <alignment horizontal="center" vertical="center"/>
    </xf>
    <xf numFmtId="166" fontId="0" fillId="0" borderId="4" xfId="0" applyNumberFormat="1" applyBorder="1" applyAlignment="1">
      <alignment horizontal="center" vertical="center"/>
    </xf>
    <xf numFmtId="166" fontId="0" fillId="0" borderId="1" xfId="0" applyNumberFormat="1" applyBorder="1" applyAlignment="1">
      <alignment horizontal="center" vertical="center"/>
    </xf>
    <xf numFmtId="166" fontId="0" fillId="0" borderId="10" xfId="0" applyNumberFormat="1" applyBorder="1" applyAlignment="1">
      <alignment horizontal="center" vertical="center"/>
    </xf>
    <xf numFmtId="166" fontId="0" fillId="0" borderId="11" xfId="0" applyNumberFormat="1" applyBorder="1" applyAlignment="1">
      <alignment horizontal="center" vertical="center"/>
    </xf>
    <xf numFmtId="166" fontId="0" fillId="0" borderId="12" xfId="0" applyNumberFormat="1" applyBorder="1" applyAlignment="1">
      <alignment horizontal="center" vertical="center"/>
    </xf>
    <xf numFmtId="166" fontId="1" fillId="4" borderId="11" xfId="0" applyNumberFormat="1" applyFont="1" applyFill="1" applyBorder="1" applyAlignment="1">
      <alignment horizontal="center" vertical="center"/>
    </xf>
    <xf numFmtId="166" fontId="1" fillId="4" borderId="12" xfId="0" applyNumberFormat="1" applyFont="1" applyFill="1" applyBorder="1" applyAlignment="1">
      <alignment horizontal="center" vertical="center"/>
    </xf>
    <xf numFmtId="0" fontId="1" fillId="4" borderId="10" xfId="0" applyFont="1" applyFill="1" applyBorder="1" applyAlignment="1">
      <alignment horizontal="right" vertical="center"/>
    </xf>
    <xf numFmtId="0" fontId="1" fillId="4" borderId="11" xfId="0" applyFont="1" applyFill="1" applyBorder="1" applyAlignment="1">
      <alignment horizontal="right" vertical="center"/>
    </xf>
    <xf numFmtId="0" fontId="1" fillId="4" borderId="12" xfId="0" applyFont="1" applyFill="1" applyBorder="1" applyAlignment="1">
      <alignment horizontal="right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0" xfId="0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0" fillId="0" borderId="12" xfId="0" applyBorder="1" applyAlignment="1">
      <alignment horizontal="left" vertical="center"/>
    </xf>
    <xf numFmtId="49" fontId="0" fillId="0" borderId="10" xfId="0" applyNumberFormat="1" applyBorder="1" applyAlignment="1">
      <alignment horizontal="center" vertical="center"/>
    </xf>
    <xf numFmtId="49" fontId="0" fillId="0" borderId="11" xfId="0" applyNumberFormat="1" applyBorder="1" applyAlignment="1">
      <alignment horizontal="center" vertical="center"/>
    </xf>
    <xf numFmtId="49" fontId="0" fillId="0" borderId="12" xfId="0" applyNumberFormat="1" applyBorder="1" applyAlignment="1">
      <alignment horizontal="center" vertical="center"/>
    </xf>
    <xf numFmtId="166" fontId="0" fillId="0" borderId="7" xfId="0" applyNumberFormat="1" applyBorder="1" applyAlignment="1">
      <alignment horizontal="center" vertical="center"/>
    </xf>
    <xf numFmtId="166" fontId="0" fillId="0" borderId="8" xfId="0" applyNumberFormat="1" applyBorder="1" applyAlignment="1">
      <alignment horizontal="center" vertical="center"/>
    </xf>
    <xf numFmtId="166" fontId="0" fillId="0" borderId="9" xfId="0" applyNumberForma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49" fontId="0" fillId="0" borderId="7" xfId="0" applyNumberFormat="1" applyBorder="1" applyAlignment="1">
      <alignment horizontal="center" vertical="center"/>
    </xf>
    <xf numFmtId="49" fontId="0" fillId="0" borderId="8" xfId="0" applyNumberFormat="1" applyBorder="1" applyAlignment="1">
      <alignment horizontal="center" vertical="center"/>
    </xf>
    <xf numFmtId="49" fontId="0" fillId="0" borderId="9" xfId="0" applyNumberFormat="1" applyBorder="1" applyAlignment="1">
      <alignment horizontal="center" vertical="center"/>
    </xf>
    <xf numFmtId="0" fontId="1" fillId="4" borderId="7" xfId="0" applyFont="1" applyFill="1" applyBorder="1" applyAlignment="1">
      <alignment horizontal="right"/>
    </xf>
    <xf numFmtId="0" fontId="1" fillId="4" borderId="8" xfId="0" applyFont="1" applyFill="1" applyBorder="1" applyAlignment="1">
      <alignment horizontal="right"/>
    </xf>
    <xf numFmtId="4" fontId="16" fillId="4" borderId="2" xfId="0" applyNumberFormat="1" applyFont="1" applyFill="1" applyBorder="1" applyAlignment="1">
      <alignment horizontal="center" vertical="center"/>
    </xf>
    <xf numFmtId="4" fontId="16" fillId="4" borderId="3" xfId="0" applyNumberFormat="1" applyFont="1" applyFill="1" applyBorder="1" applyAlignment="1">
      <alignment horizontal="center" vertical="center"/>
    </xf>
    <xf numFmtId="4" fontId="16" fillId="4" borderId="4" xfId="0" applyNumberFormat="1" applyFont="1" applyFill="1" applyBorder="1" applyAlignment="1">
      <alignment horizontal="center" vertical="center"/>
    </xf>
    <xf numFmtId="4" fontId="16" fillId="4" borderId="7" xfId="0" applyNumberFormat="1" applyFont="1" applyFill="1" applyBorder="1" applyAlignment="1">
      <alignment horizontal="center" vertical="center"/>
    </xf>
    <xf numFmtId="4" fontId="16" fillId="4" borderId="8" xfId="0" applyNumberFormat="1" applyFont="1" applyFill="1" applyBorder="1" applyAlignment="1">
      <alignment horizontal="center" vertical="center"/>
    </xf>
    <xf numFmtId="4" fontId="16" fillId="4" borderId="9" xfId="0" applyNumberFormat="1" applyFont="1" applyFill="1" applyBorder="1" applyAlignment="1">
      <alignment horizontal="center" vertical="center"/>
    </xf>
    <xf numFmtId="0" fontId="10" fillId="0" borderId="0" xfId="2" applyFont="1" applyAlignment="1">
      <alignment horizontal="left" vertical="center"/>
    </xf>
    <xf numFmtId="0" fontId="10" fillId="0" borderId="0" xfId="2" applyFont="1" applyBorder="1" applyAlignment="1">
      <alignment horizontal="left" vertical="center"/>
    </xf>
    <xf numFmtId="0" fontId="10" fillId="0" borderId="6" xfId="2" applyFont="1" applyBorder="1" applyAlignment="1">
      <alignment horizontal="left" vertical="center"/>
    </xf>
    <xf numFmtId="49" fontId="4" fillId="0" borderId="0" xfId="2" applyNumberFormat="1" applyAlignment="1" applyProtection="1">
      <alignment horizontal="left"/>
      <protection locked="0"/>
    </xf>
    <xf numFmtId="0" fontId="4" fillId="0" borderId="3" xfId="2" applyBorder="1" applyAlignment="1">
      <alignment horizontal="center" vertical="center"/>
    </xf>
    <xf numFmtId="0" fontId="4" fillId="0" borderId="0" xfId="2" applyBorder="1" applyAlignment="1">
      <alignment horizontal="center" vertical="center"/>
    </xf>
    <xf numFmtId="0" fontId="21" fillId="0" borderId="1" xfId="2" applyFont="1" applyBorder="1" applyAlignment="1" applyProtection="1">
      <alignment horizontal="center" vertical="center" wrapText="1"/>
      <protection hidden="1"/>
    </xf>
    <xf numFmtId="0" fontId="4" fillId="0" borderId="1" xfId="2" applyFill="1" applyBorder="1" applyAlignment="1">
      <alignment horizontal="left" vertical="center" wrapText="1"/>
    </xf>
    <xf numFmtId="0" fontId="10" fillId="0" borderId="10" xfId="2" applyFont="1" applyBorder="1" applyAlignment="1">
      <alignment horizontal="left" vertical="center" wrapText="1"/>
    </xf>
    <xf numFmtId="0" fontId="10" fillId="0" borderId="11" xfId="2" applyFont="1" applyBorder="1" applyAlignment="1">
      <alignment horizontal="left" vertical="center" wrapText="1"/>
    </xf>
    <xf numFmtId="2" fontId="10" fillId="0" borderId="11" xfId="2" applyNumberFormat="1" applyFont="1" applyBorder="1" applyAlignment="1" applyProtection="1">
      <alignment horizontal="center" vertical="center"/>
      <protection hidden="1"/>
    </xf>
    <xf numFmtId="2" fontId="10" fillId="0" borderId="12" xfId="2" applyNumberFormat="1" applyFont="1" applyBorder="1" applyAlignment="1" applyProtection="1">
      <alignment horizontal="center" vertical="center"/>
      <protection hidden="1"/>
    </xf>
    <xf numFmtId="0" fontId="4" fillId="0" borderId="0" xfId="2" applyAlignment="1">
      <alignment horizontal="center" vertical="center"/>
    </xf>
    <xf numFmtId="0" fontId="23" fillId="0" borderId="0" xfId="33" applyFont="1" applyAlignment="1" applyProtection="1">
      <alignment horizontal="right" vertical="center"/>
      <protection hidden="1"/>
    </xf>
    <xf numFmtId="0" fontId="24" fillId="0" borderId="0" xfId="33" applyFont="1" applyAlignment="1" applyProtection="1">
      <alignment horizontal="center"/>
      <protection hidden="1"/>
    </xf>
    <xf numFmtId="0" fontId="23" fillId="0" borderId="0" xfId="33" quotePrefix="1" applyFont="1" applyAlignment="1" applyProtection="1">
      <alignment horizontal="left" vertical="center"/>
      <protection hidden="1"/>
    </xf>
    <xf numFmtId="0" fontId="23" fillId="0" borderId="0" xfId="33" applyFont="1" applyAlignment="1" applyProtection="1">
      <alignment horizontal="left" vertical="center"/>
      <protection hidden="1"/>
    </xf>
    <xf numFmtId="0" fontId="23" fillId="0" borderId="0" xfId="33" applyFont="1" applyAlignment="1" applyProtection="1">
      <alignment horizontal="center" vertical="top"/>
      <protection hidden="1"/>
    </xf>
    <xf numFmtId="0" fontId="4" fillId="0" borderId="1" xfId="2" applyFill="1" applyBorder="1" applyAlignment="1">
      <alignment horizontal="left" vertical="center"/>
    </xf>
    <xf numFmtId="0" fontId="11" fillId="0" borderId="1" xfId="2" applyFont="1" applyFill="1" applyBorder="1" applyAlignment="1">
      <alignment horizontal="left"/>
    </xf>
    <xf numFmtId="10" fontId="11" fillId="0" borderId="1" xfId="2" applyNumberFormat="1" applyFont="1" applyFill="1" applyBorder="1" applyAlignment="1" applyProtection="1">
      <alignment horizontal="center"/>
      <protection locked="0"/>
    </xf>
    <xf numFmtId="0" fontId="10" fillId="4" borderId="1" xfId="2" applyFont="1" applyFill="1" applyBorder="1" applyAlignment="1">
      <alignment horizontal="center" vertical="center"/>
    </xf>
    <xf numFmtId="4" fontId="10" fillId="4" borderId="1" xfId="2" applyNumberFormat="1" applyFont="1" applyFill="1" applyBorder="1" applyAlignment="1">
      <alignment horizontal="center" vertical="center" wrapText="1"/>
    </xf>
    <xf numFmtId="0" fontId="13" fillId="4" borderId="1" xfId="2" applyFont="1" applyFill="1" applyBorder="1" applyAlignment="1">
      <alignment horizontal="center" vertical="center"/>
    </xf>
    <xf numFmtId="0" fontId="13" fillId="4" borderId="10" xfId="38" applyFont="1" applyFill="1" applyBorder="1" applyAlignment="1">
      <alignment horizontal="left" vertical="top"/>
    </xf>
    <xf numFmtId="0" fontId="13" fillId="4" borderId="11" xfId="38" applyFont="1" applyFill="1" applyBorder="1" applyAlignment="1">
      <alignment horizontal="left" vertical="top"/>
    </xf>
    <xf numFmtId="0" fontId="13" fillId="4" borderId="12" xfId="38" applyFont="1" applyFill="1" applyBorder="1" applyAlignment="1">
      <alignment horizontal="left" vertical="top"/>
    </xf>
    <xf numFmtId="175" fontId="11" fillId="0" borderId="7" xfId="39" applyFont="1" applyFill="1" applyBorder="1" applyAlignment="1" applyProtection="1">
      <alignment horizontal="left"/>
      <protection locked="0"/>
    </xf>
    <xf numFmtId="175" fontId="11" fillId="0" borderId="8" xfId="39" applyFont="1" applyFill="1" applyBorder="1" applyAlignment="1" applyProtection="1">
      <alignment horizontal="left"/>
      <protection locked="0"/>
    </xf>
    <xf numFmtId="10" fontId="11" fillId="0" borderId="7" xfId="2" applyNumberFormat="1" applyFont="1" applyFill="1" applyBorder="1" applyAlignment="1" applyProtection="1">
      <alignment horizontal="center"/>
      <protection locked="0"/>
    </xf>
    <xf numFmtId="10" fontId="11" fillId="0" borderId="9" xfId="2" applyNumberFormat="1" applyFont="1" applyFill="1" applyBorder="1" applyAlignment="1" applyProtection="1">
      <alignment horizontal="center"/>
      <protection locked="0"/>
    </xf>
    <xf numFmtId="0" fontId="11" fillId="0" borderId="1" xfId="2" applyFont="1" applyFill="1" applyBorder="1" applyAlignment="1">
      <alignment horizontal="left" wrapText="1"/>
    </xf>
    <xf numFmtId="0" fontId="26" fillId="4" borderId="2" xfId="0" applyFont="1" applyFill="1" applyBorder="1" applyAlignment="1">
      <alignment horizontal="center" vertical="center"/>
    </xf>
    <xf numFmtId="0" fontId="26" fillId="4" borderId="3" xfId="0" applyFont="1" applyFill="1" applyBorder="1" applyAlignment="1">
      <alignment horizontal="center" vertical="center"/>
    </xf>
    <xf numFmtId="0" fontId="26" fillId="4" borderId="4" xfId="0" applyFont="1" applyFill="1" applyBorder="1" applyAlignment="1">
      <alignment horizontal="center" vertical="center"/>
    </xf>
    <xf numFmtId="0" fontId="26" fillId="4" borderId="7" xfId="0" applyFont="1" applyFill="1" applyBorder="1" applyAlignment="1">
      <alignment horizontal="center" vertical="center"/>
    </xf>
    <xf numFmtId="0" fontId="26" fillId="4" borderId="8" xfId="0" applyFont="1" applyFill="1" applyBorder="1" applyAlignment="1">
      <alignment horizontal="center" vertical="center"/>
    </xf>
    <xf numFmtId="0" fontId="26" fillId="4" borderId="9" xfId="0" applyFont="1" applyFill="1" applyBorder="1" applyAlignment="1">
      <alignment horizontal="center" vertical="center"/>
    </xf>
    <xf numFmtId="4" fontId="14" fillId="0" borderId="20" xfId="39" applyNumberFormat="1" applyFont="1" applyFill="1" applyBorder="1" applyAlignment="1" applyProtection="1">
      <alignment horizontal="left" wrapText="1"/>
      <protection locked="0"/>
    </xf>
    <xf numFmtId="0" fontId="14" fillId="0" borderId="20" xfId="39" applyNumberFormat="1" applyFont="1" applyFill="1" applyBorder="1" applyAlignment="1" applyProtection="1">
      <alignment horizontal="left" wrapText="1"/>
      <protection locked="0"/>
    </xf>
    <xf numFmtId="4" fontId="13" fillId="0" borderId="7" xfId="2" applyNumberFormat="1" applyFont="1" applyFill="1" applyBorder="1" applyAlignment="1" applyProtection="1">
      <alignment horizontal="left" vertical="top" wrapText="1"/>
      <protection locked="0"/>
    </xf>
    <xf numFmtId="0" fontId="13" fillId="0" borderId="9" xfId="2" applyFont="1" applyFill="1" applyBorder="1" applyAlignment="1" applyProtection="1">
      <alignment horizontal="left" vertical="top" wrapText="1"/>
      <protection locked="0"/>
    </xf>
    <xf numFmtId="49" fontId="13" fillId="0" borderId="7" xfId="2" applyNumberFormat="1" applyFont="1" applyFill="1" applyBorder="1" applyAlignment="1" applyProtection="1">
      <alignment horizontal="left" vertical="top" wrapText="1"/>
      <protection locked="0"/>
    </xf>
    <xf numFmtId="0" fontId="13" fillId="0" borderId="8" xfId="2" applyFont="1" applyFill="1" applyBorder="1" applyAlignment="1" applyProtection="1">
      <alignment horizontal="left" vertical="top" wrapText="1"/>
      <protection locked="0"/>
    </xf>
    <xf numFmtId="0" fontId="13" fillId="4" borderId="10" xfId="38" applyFont="1" applyFill="1" applyBorder="1" applyAlignment="1">
      <alignment horizontal="center" vertical="top"/>
    </xf>
    <xf numFmtId="0" fontId="13" fillId="4" borderId="11" xfId="38" applyFont="1" applyFill="1" applyBorder="1" applyAlignment="1">
      <alignment horizontal="center" vertical="top"/>
    </xf>
    <xf numFmtId="0" fontId="13" fillId="4" borderId="12" xfId="38" applyFont="1" applyFill="1" applyBorder="1" applyAlignment="1">
      <alignment horizontal="center" vertical="top"/>
    </xf>
  </cellXfs>
  <cellStyles count="40">
    <cellStyle name="Moeda" xfId="36" builtinId="4"/>
    <cellStyle name="Moeda 2" xfId="19"/>
    <cellStyle name="Moeda 5" xfId="32"/>
    <cellStyle name="Moeda_Composicao BDI v2.1" xfId="39"/>
    <cellStyle name="Normal" xfId="0" builtinId="0"/>
    <cellStyle name="Normal 2" xfId="2"/>
    <cellStyle name="Normal 2 10" xfId="3"/>
    <cellStyle name="Normal 2 2" xfId="4"/>
    <cellStyle name="Normal 3" xfId="5"/>
    <cellStyle name="Normal 3 2" xfId="6"/>
    <cellStyle name="Normal 4" xfId="7"/>
    <cellStyle name="Normal 5" xfId="8"/>
    <cellStyle name="Normal 5 2" xfId="20"/>
    <cellStyle name="Normal 6" xfId="33"/>
    <cellStyle name="Normal 6 2" xfId="35"/>
    <cellStyle name="Normal 8" xfId="29"/>
    <cellStyle name="Normal_FICHA DE VERIFICAÇÃO PRELIMINAR - Plano R" xfId="38"/>
    <cellStyle name="Porcentagem" xfId="37" builtinId="5"/>
    <cellStyle name="Porcentagem 2" xfId="10"/>
    <cellStyle name="Porcentagem 3" xfId="28"/>
    <cellStyle name="Porcentagem 4" xfId="9"/>
    <cellStyle name="Porcentagem 6" xfId="31"/>
    <cellStyle name="Porcentagem 7" xfId="18"/>
    <cellStyle name="Separador de milhares 2" xfId="12"/>
    <cellStyle name="Separador de milhares 2 2" xfId="21"/>
    <cellStyle name="Vírgula" xfId="1" builtinId="3"/>
    <cellStyle name="Vírgula 12" xfId="17"/>
    <cellStyle name="Vírgula 12 2" xfId="26"/>
    <cellStyle name="Vírgula 2" xfId="13"/>
    <cellStyle name="Vírgula 2 2" xfId="14"/>
    <cellStyle name="Vírgula 2 2 2" xfId="23"/>
    <cellStyle name="Vírgula 2 3" xfId="22"/>
    <cellStyle name="Vírgula 3" xfId="15"/>
    <cellStyle name="Vírgula 3 2" xfId="16"/>
    <cellStyle name="Vírgula 3 2 2" xfId="25"/>
    <cellStyle name="Vírgula 3 3" xfId="24"/>
    <cellStyle name="Vírgula 4" xfId="27"/>
    <cellStyle name="Vírgula 5" xfId="30"/>
    <cellStyle name="Vírgula 5 2" xfId="34"/>
    <cellStyle name="Vírgula 6" xfId="11"/>
  </cellStyles>
  <dxfs count="12"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4" formatCode="0.00%"/>
      <alignment horizontal="general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4" formatCode="0.0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/>
        <right style="thin">
          <color indexed="64"/>
        </right>
        <top/>
        <bottom/>
        <vertical/>
        <horizontal/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theme="0" tint="-0.1499984740745262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2920700</xdr:colOff>
      <xdr:row>0</xdr:row>
      <xdr:rowOff>0</xdr:rowOff>
    </xdr:from>
    <xdr:to>
      <xdr:col>3</xdr:col>
      <xdr:colOff>3984137</xdr:colOff>
      <xdr:row>6</xdr:row>
      <xdr:rowOff>85749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xmlns="" id="{6E889FA9-49C3-4FE5-BA76-A55E479D48F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803288" y="0"/>
          <a:ext cx="1063437" cy="122874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2920700</xdr:colOff>
      <xdr:row>0</xdr:row>
      <xdr:rowOff>0</xdr:rowOff>
    </xdr:from>
    <xdr:to>
      <xdr:col>3</xdr:col>
      <xdr:colOff>3984137</xdr:colOff>
      <xdr:row>6</xdr:row>
      <xdr:rowOff>85749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xmlns="" id="{6E889FA9-49C3-4FE5-BA76-A55E479D48F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806650" y="0"/>
          <a:ext cx="1063437" cy="1228749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2920700</xdr:colOff>
      <xdr:row>0</xdr:row>
      <xdr:rowOff>0</xdr:rowOff>
    </xdr:from>
    <xdr:to>
      <xdr:col>3</xdr:col>
      <xdr:colOff>3984137</xdr:colOff>
      <xdr:row>6</xdr:row>
      <xdr:rowOff>85749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xmlns="" id="{6E889FA9-49C3-4FE5-BA76-A55E479D48F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806650" y="0"/>
          <a:ext cx="1063437" cy="1228749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2920700</xdr:colOff>
      <xdr:row>0</xdr:row>
      <xdr:rowOff>0</xdr:rowOff>
    </xdr:from>
    <xdr:to>
      <xdr:col>3</xdr:col>
      <xdr:colOff>3984137</xdr:colOff>
      <xdr:row>6</xdr:row>
      <xdr:rowOff>85749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xmlns="" id="{6E889FA9-49C3-4FE5-BA76-A55E479D48F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806650" y="0"/>
          <a:ext cx="1063437" cy="1228749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2920700</xdr:colOff>
      <xdr:row>0</xdr:row>
      <xdr:rowOff>0</xdr:rowOff>
    </xdr:from>
    <xdr:to>
      <xdr:col>3</xdr:col>
      <xdr:colOff>3984137</xdr:colOff>
      <xdr:row>6</xdr:row>
      <xdr:rowOff>85749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xmlns="" id="{6E889FA9-49C3-4FE5-BA76-A55E479D48F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806650" y="0"/>
          <a:ext cx="1063437" cy="1228749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2920700</xdr:colOff>
      <xdr:row>0</xdr:row>
      <xdr:rowOff>0</xdr:rowOff>
    </xdr:from>
    <xdr:to>
      <xdr:col>3</xdr:col>
      <xdr:colOff>3984137</xdr:colOff>
      <xdr:row>6</xdr:row>
      <xdr:rowOff>85749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xmlns="" id="{6E889FA9-49C3-4FE5-BA76-A55E479D48F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806650" y="0"/>
          <a:ext cx="1063437" cy="1228749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146050</xdr:colOff>
      <xdr:row>0</xdr:row>
      <xdr:rowOff>0</xdr:rowOff>
    </xdr:from>
    <xdr:to>
      <xdr:col>1</xdr:col>
      <xdr:colOff>606237</xdr:colOff>
      <xdr:row>6</xdr:row>
      <xdr:rowOff>85749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xmlns="" id="{6E889FA9-49C3-4FE5-BA76-A55E479D48F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6050" y="1089025"/>
          <a:ext cx="1063437" cy="1228749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</xdr:colOff>
      <xdr:row>0</xdr:row>
      <xdr:rowOff>57150</xdr:rowOff>
    </xdr:from>
    <xdr:to>
      <xdr:col>5</xdr:col>
      <xdr:colOff>160430</xdr:colOff>
      <xdr:row>5</xdr:row>
      <xdr:rowOff>66675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xmlns="" id="{00000000-0008-0000-07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" y="57150"/>
          <a:ext cx="1008155" cy="1104900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3882725</xdr:colOff>
      <xdr:row>0</xdr:row>
      <xdr:rowOff>0</xdr:rowOff>
    </xdr:from>
    <xdr:to>
      <xdr:col>3</xdr:col>
      <xdr:colOff>259862</xdr:colOff>
      <xdr:row>6</xdr:row>
      <xdr:rowOff>85749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xmlns="" id="{6E889FA9-49C3-4FE5-BA76-A55E479D48F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140025" y="0"/>
          <a:ext cx="1063437" cy="1228749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id="2" name="Tabela2" displayName="Tabela2" ref="A18:J34" totalsRowShown="0" headerRowDxfId="11" tableBorderDxfId="10">
  <autoFilter ref="A18:J34"/>
  <sortState ref="A19:J34">
    <sortCondition descending="1" ref="G18:G34"/>
  </sortState>
  <tableColumns count="10">
    <tableColumn id="1" name="Ìtem" dataDxfId="9"/>
    <tableColumn id="2" name="Código" dataDxfId="8"/>
    <tableColumn id="3" name="Descrição" dataDxfId="7"/>
    <tableColumn id="4" name="Und" dataDxfId="6"/>
    <tableColumn id="5" name="Quant" dataDxfId="5" dataCellStyle="Vírgula"/>
    <tableColumn id="6" name="Valor" dataDxfId="4" dataCellStyle="Moeda"/>
    <tableColumn id="7" name="Colunas1" dataDxfId="3" dataCellStyle="Moeda"/>
    <tableColumn id="8" name="Percentual (%)" dataDxfId="2" dataCellStyle="Porcentagem">
      <calculatedColumnFormula>ROUND((G19/$G$35),4)</calculatedColumnFormula>
    </tableColumn>
    <tableColumn id="9" name="% Acumulado" dataDxfId="1" dataCellStyle="Porcentagem">
      <calculatedColumnFormula>I18+H19</calculatedColumnFormula>
    </tableColumn>
    <tableColumn id="10" name="Faixa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  <pageSetUpPr fitToPage="1"/>
  </sheetPr>
  <dimension ref="A7:CA64"/>
  <sheetViews>
    <sheetView tabSelected="1" view="pageBreakPreview" topLeftCell="C1" zoomScale="130" zoomScaleNormal="85" zoomScaleSheetLayoutView="130" workbookViewId="0">
      <selection activeCell="D16" sqref="D16"/>
    </sheetView>
  </sheetViews>
  <sheetFormatPr defaultRowHeight="15" x14ac:dyDescent="0.25"/>
  <cols>
    <col min="3" max="3" width="11.5703125" customWidth="1"/>
    <col min="4" max="4" width="70.28515625" customWidth="1"/>
    <col min="5" max="5" width="14" bestFit="1" customWidth="1"/>
    <col min="6" max="6" width="14.42578125" customWidth="1"/>
    <col min="7" max="7" width="13.42578125" customWidth="1"/>
    <col min="8" max="8" width="13.28515625" customWidth="1"/>
    <col min="9" max="9" width="15.140625" customWidth="1"/>
    <col min="10" max="14" width="14.5703125" bestFit="1" customWidth="1"/>
    <col min="15" max="15" width="13.28515625" bestFit="1" customWidth="1"/>
    <col min="17" max="17" width="15.85546875" customWidth="1"/>
    <col min="19" max="19" width="16.42578125" customWidth="1"/>
  </cols>
  <sheetData>
    <row r="7" spans="1:79" ht="15" customHeight="1" x14ac:dyDescent="0.3">
      <c r="A7" s="349" t="s">
        <v>55</v>
      </c>
      <c r="B7" s="349"/>
      <c r="C7" s="349"/>
      <c r="D7" s="349"/>
      <c r="E7" s="349"/>
      <c r="F7" s="349"/>
      <c r="G7" s="349"/>
      <c r="H7" s="349"/>
      <c r="I7" s="349"/>
      <c r="J7" s="34"/>
      <c r="K7" s="34"/>
      <c r="L7" s="34"/>
      <c r="M7" s="34"/>
      <c r="N7" s="34"/>
      <c r="O7" s="34"/>
      <c r="P7" s="34"/>
      <c r="Q7" s="34"/>
      <c r="R7" s="34"/>
      <c r="S7" s="34"/>
      <c r="T7" s="34"/>
      <c r="U7" s="34"/>
      <c r="V7" s="34"/>
      <c r="W7" s="34"/>
      <c r="X7" s="34"/>
      <c r="Y7" s="34"/>
      <c r="Z7" s="34"/>
      <c r="AA7" s="34"/>
      <c r="AB7" s="34"/>
      <c r="AC7" s="34"/>
      <c r="AD7" s="34"/>
      <c r="AE7" s="34"/>
      <c r="AF7" s="34"/>
      <c r="AG7" s="34"/>
      <c r="AH7" s="34"/>
      <c r="AI7" s="34"/>
      <c r="AJ7" s="34"/>
      <c r="AK7" s="34"/>
      <c r="AL7" s="34"/>
      <c r="AM7" s="34"/>
      <c r="AN7" s="34"/>
      <c r="AO7" s="34"/>
      <c r="AP7" s="34"/>
      <c r="AQ7" s="34"/>
      <c r="AR7" s="34"/>
      <c r="AS7" s="34"/>
      <c r="AT7" s="34"/>
      <c r="AU7" s="34"/>
      <c r="AV7" s="34"/>
      <c r="AW7" s="34"/>
      <c r="AX7" s="34"/>
      <c r="AY7" s="34"/>
      <c r="AZ7" s="34"/>
      <c r="BA7" s="34"/>
      <c r="BB7" s="34"/>
      <c r="BC7" s="34"/>
      <c r="BD7" s="34"/>
      <c r="BE7" s="34"/>
      <c r="BF7" s="34"/>
      <c r="BG7" s="34"/>
      <c r="BH7" s="34"/>
      <c r="BI7" s="34"/>
      <c r="BJ7" s="34"/>
      <c r="BK7" s="34"/>
      <c r="BL7" s="34"/>
      <c r="BM7" s="34"/>
      <c r="BN7" s="34"/>
      <c r="BO7" s="34"/>
      <c r="BP7" s="34"/>
      <c r="BQ7" s="34"/>
      <c r="BR7" s="34"/>
      <c r="BS7" s="34"/>
      <c r="BT7" s="34"/>
      <c r="BU7" s="34"/>
      <c r="BV7" s="34"/>
      <c r="BW7" s="34"/>
      <c r="BX7" s="34"/>
      <c r="BY7" s="34"/>
      <c r="BZ7" s="34"/>
      <c r="CA7" s="34"/>
    </row>
    <row r="8" spans="1:79" ht="15" customHeight="1" x14ac:dyDescent="0.3">
      <c r="A8" s="34"/>
      <c r="B8" s="34"/>
      <c r="C8" s="34"/>
      <c r="D8" s="34"/>
      <c r="E8" s="34"/>
      <c r="F8" s="34"/>
      <c r="G8" s="34"/>
      <c r="H8" s="34"/>
      <c r="I8" s="34"/>
      <c r="J8" s="34"/>
      <c r="K8" s="34"/>
      <c r="L8" s="34"/>
      <c r="M8" s="34"/>
      <c r="N8" s="34"/>
      <c r="O8" s="34"/>
      <c r="P8" s="34"/>
      <c r="Q8" s="34"/>
      <c r="R8" s="34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  <c r="AF8" s="34"/>
      <c r="AG8" s="34"/>
      <c r="AH8" s="34"/>
      <c r="AI8" s="34"/>
      <c r="AJ8" s="34"/>
      <c r="AK8" s="34"/>
      <c r="AL8" s="34"/>
      <c r="AM8" s="34"/>
      <c r="AN8" s="34"/>
      <c r="AO8" s="34"/>
      <c r="AP8" s="34"/>
      <c r="AQ8" s="34"/>
      <c r="AR8" s="34"/>
      <c r="AS8" s="34"/>
      <c r="AT8" s="34"/>
      <c r="AU8" s="34"/>
      <c r="AV8" s="34"/>
      <c r="AW8" s="34"/>
      <c r="AX8" s="34"/>
      <c r="AY8" s="34"/>
      <c r="AZ8" s="34"/>
      <c r="BA8" s="34"/>
      <c r="BB8" s="34"/>
      <c r="BC8" s="34"/>
      <c r="BD8" s="34"/>
      <c r="BE8" s="34"/>
      <c r="BF8" s="34"/>
      <c r="BG8" s="34"/>
      <c r="BH8" s="34"/>
      <c r="BI8" s="34"/>
      <c r="BJ8" s="34"/>
      <c r="BK8" s="34"/>
      <c r="BL8" s="34"/>
      <c r="BM8" s="34"/>
      <c r="BN8" s="34"/>
      <c r="BO8" s="34"/>
      <c r="BP8" s="34"/>
      <c r="BQ8" s="34"/>
      <c r="BR8" s="34"/>
      <c r="BS8" s="34"/>
      <c r="BT8" s="34"/>
      <c r="BU8" s="34"/>
      <c r="BV8" s="34"/>
      <c r="BW8" s="34"/>
      <c r="BX8" s="34"/>
      <c r="BY8" s="34"/>
      <c r="BZ8" s="34"/>
      <c r="CA8" s="34"/>
    </row>
    <row r="9" spans="1:79" x14ac:dyDescent="0.25">
      <c r="A9" s="350" t="s">
        <v>56</v>
      </c>
      <c r="B9" s="350"/>
      <c r="C9" s="350"/>
      <c r="D9" s="350"/>
      <c r="E9" s="350"/>
      <c r="F9" s="350"/>
      <c r="G9" s="350"/>
      <c r="H9" s="350"/>
      <c r="I9" s="350"/>
      <c r="J9" s="33"/>
      <c r="K9" s="33"/>
      <c r="L9" s="33"/>
      <c r="M9" s="33"/>
      <c r="N9" s="33"/>
      <c r="O9" s="33"/>
      <c r="P9" s="33"/>
      <c r="Q9" s="33"/>
      <c r="R9" s="33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  <c r="AF9" s="33"/>
      <c r="AG9" s="33"/>
      <c r="AH9" s="33"/>
      <c r="AI9" s="33"/>
      <c r="AJ9" s="33"/>
      <c r="AK9" s="33"/>
      <c r="AL9" s="33"/>
      <c r="AM9" s="33"/>
      <c r="AN9" s="33"/>
      <c r="AO9" s="33"/>
      <c r="AP9" s="33"/>
      <c r="AQ9" s="33"/>
      <c r="AR9" s="33"/>
      <c r="AS9" s="33"/>
      <c r="AT9" s="33"/>
      <c r="AU9" s="33"/>
      <c r="AV9" s="33"/>
      <c r="AW9" s="33"/>
      <c r="AX9" s="33"/>
      <c r="AY9" s="33"/>
      <c r="AZ9" s="33"/>
      <c r="BA9" s="33"/>
      <c r="BB9" s="33"/>
      <c r="BC9" s="33"/>
      <c r="BD9" s="33"/>
      <c r="BE9" s="33"/>
      <c r="BF9" s="33"/>
      <c r="BG9" s="33"/>
      <c r="BH9" s="33"/>
      <c r="BI9" s="33"/>
      <c r="BJ9" s="33"/>
      <c r="BK9" s="33"/>
      <c r="BL9" s="33"/>
      <c r="BM9" s="33"/>
      <c r="BN9" s="33"/>
      <c r="BO9" s="33"/>
      <c r="BP9" s="33"/>
      <c r="BQ9" s="33"/>
      <c r="BR9" s="33"/>
      <c r="BS9" s="33"/>
      <c r="BT9" s="33"/>
      <c r="BU9" s="33"/>
      <c r="BV9" s="33"/>
      <c r="BW9" s="33"/>
      <c r="BX9" s="33"/>
      <c r="BY9" s="33"/>
      <c r="BZ9" s="33"/>
      <c r="CA9" s="33"/>
    </row>
    <row r="10" spans="1:79" x14ac:dyDescent="0.25">
      <c r="A10" s="350" t="s">
        <v>57</v>
      </c>
      <c r="B10" s="350"/>
      <c r="C10" s="350"/>
      <c r="D10" s="350"/>
      <c r="E10" s="350"/>
      <c r="F10" s="350"/>
      <c r="G10" s="350"/>
      <c r="H10" s="350"/>
      <c r="I10" s="350"/>
      <c r="J10" s="33"/>
      <c r="K10" s="33"/>
      <c r="L10" s="33"/>
      <c r="M10" s="33"/>
      <c r="N10" s="33"/>
      <c r="O10" s="33"/>
      <c r="P10" s="33"/>
      <c r="Q10" s="33"/>
      <c r="R10" s="33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  <c r="AF10" s="33"/>
      <c r="AG10" s="33"/>
      <c r="AH10" s="33"/>
      <c r="AI10" s="33"/>
      <c r="AJ10" s="33"/>
      <c r="AK10" s="33"/>
      <c r="AL10" s="33"/>
      <c r="AM10" s="33"/>
      <c r="AN10" s="33"/>
      <c r="AO10" s="33"/>
      <c r="AP10" s="33"/>
      <c r="AQ10" s="33"/>
      <c r="AR10" s="33"/>
      <c r="AS10" s="33"/>
      <c r="AT10" s="33"/>
      <c r="AU10" s="33"/>
      <c r="AV10" s="33"/>
      <c r="AW10" s="33"/>
      <c r="AX10" s="33"/>
      <c r="AY10" s="33"/>
      <c r="AZ10" s="33"/>
      <c r="BA10" s="33"/>
      <c r="BB10" s="33"/>
      <c r="BC10" s="33"/>
      <c r="BD10" s="33"/>
      <c r="BE10" s="33"/>
      <c r="BF10" s="33"/>
      <c r="BG10" s="33"/>
      <c r="BH10" s="33"/>
      <c r="BI10" s="33"/>
      <c r="BJ10" s="33"/>
      <c r="BK10" s="33"/>
      <c r="BL10" s="33"/>
      <c r="BM10" s="33"/>
      <c r="BN10" s="33"/>
      <c r="BO10" s="33"/>
      <c r="BP10" s="33"/>
      <c r="BQ10" s="33"/>
      <c r="BR10" s="33"/>
      <c r="BS10" s="33"/>
      <c r="BT10" s="33"/>
      <c r="BU10" s="33"/>
      <c r="BV10" s="33"/>
      <c r="BW10" s="33"/>
      <c r="BX10" s="33"/>
      <c r="BY10" s="33"/>
      <c r="BZ10" s="33"/>
      <c r="CA10" s="33"/>
    </row>
    <row r="12" spans="1:79" ht="15.75" x14ac:dyDescent="0.25">
      <c r="A12" s="36" t="s">
        <v>58</v>
      </c>
    </row>
    <row r="13" spans="1:79" s="35" customFormat="1" ht="15.75" x14ac:dyDescent="0.25">
      <c r="A13" s="37" t="s">
        <v>59</v>
      </c>
    </row>
    <row r="14" spans="1:79" ht="15.75" x14ac:dyDescent="0.25">
      <c r="A14" s="40" t="s">
        <v>60</v>
      </c>
    </row>
    <row r="15" spans="1:79" ht="15.75" x14ac:dyDescent="0.25">
      <c r="A15" s="36" t="s">
        <v>61</v>
      </c>
      <c r="B15" s="1" t="s">
        <v>62</v>
      </c>
      <c r="H15" s="1" t="s">
        <v>16</v>
      </c>
      <c r="I15" s="3">
        <v>44136</v>
      </c>
    </row>
    <row r="16" spans="1:79" x14ac:dyDescent="0.25">
      <c r="H16" s="1" t="s">
        <v>17</v>
      </c>
      <c r="I16" s="4">
        <v>0.26140000000000002</v>
      </c>
    </row>
    <row r="17" spans="1:19" s="272" customFormat="1" ht="45" x14ac:dyDescent="0.25">
      <c r="A17" s="295" t="s">
        <v>0</v>
      </c>
      <c r="B17" s="295" t="s">
        <v>1</v>
      </c>
      <c r="C17" s="295" t="s">
        <v>2</v>
      </c>
      <c r="D17" s="295" t="s">
        <v>3</v>
      </c>
      <c r="E17" s="295" t="s">
        <v>4</v>
      </c>
      <c r="F17" s="295" t="s">
        <v>5</v>
      </c>
      <c r="G17" s="295" t="s">
        <v>6</v>
      </c>
      <c r="H17" s="295" t="s">
        <v>7</v>
      </c>
      <c r="I17" s="295" t="s">
        <v>8</v>
      </c>
    </row>
    <row r="18" spans="1:19" s="272" customFormat="1" x14ac:dyDescent="0.25">
      <c r="A18" s="322" t="s">
        <v>10</v>
      </c>
      <c r="B18" s="322"/>
      <c r="C18" s="322"/>
      <c r="D18" s="323" t="s">
        <v>11</v>
      </c>
      <c r="E18" s="322"/>
      <c r="F18" s="322"/>
      <c r="G18" s="322"/>
      <c r="H18" s="322"/>
      <c r="I18" s="324">
        <f>SUM(I19)</f>
        <v>16379.52</v>
      </c>
      <c r="K18" s="346"/>
      <c r="L18" s="346"/>
      <c r="M18" s="346"/>
      <c r="N18" s="346"/>
      <c r="O18" s="346"/>
      <c r="P18" s="347"/>
      <c r="Q18" s="346"/>
    </row>
    <row r="19" spans="1:19" s="272" customFormat="1" x14ac:dyDescent="0.25">
      <c r="A19" s="325" t="s">
        <v>12</v>
      </c>
      <c r="B19" s="325" t="s">
        <v>13</v>
      </c>
      <c r="C19" s="325" t="s">
        <v>32</v>
      </c>
      <c r="D19" s="326" t="s">
        <v>14</v>
      </c>
      <c r="E19" s="325" t="s">
        <v>63</v>
      </c>
      <c r="F19" s="327">
        <f>'Memória de Calculo Global'!R10</f>
        <v>2</v>
      </c>
      <c r="G19" s="328">
        <f>'Composições Preço Unitário'!$G$17</f>
        <v>6492.6</v>
      </c>
      <c r="H19" s="328">
        <f>TRUNC(G19*(1+$I$16),2)</f>
        <v>8189.76</v>
      </c>
      <c r="I19" s="328">
        <f>TRUNC(H19*F19,2)</f>
        <v>16379.52</v>
      </c>
      <c r="K19" s="345"/>
      <c r="L19" s="345"/>
      <c r="M19" s="345"/>
      <c r="N19" s="345"/>
      <c r="O19" s="345"/>
      <c r="Q19" s="345"/>
    </row>
    <row r="20" spans="1:19" s="272" customFormat="1" x14ac:dyDescent="0.25">
      <c r="A20" s="322" t="s">
        <v>18</v>
      </c>
      <c r="B20" s="322"/>
      <c r="C20" s="322"/>
      <c r="D20" s="323" t="s">
        <v>37</v>
      </c>
      <c r="E20" s="322"/>
      <c r="F20" s="322"/>
      <c r="G20" s="329"/>
      <c r="H20" s="329"/>
      <c r="I20" s="324">
        <f>TRUNC(SUM(I21:I22),2)</f>
        <v>4185.8599999999997</v>
      </c>
      <c r="K20" s="346"/>
      <c r="L20" s="346"/>
      <c r="M20" s="346"/>
      <c r="N20" s="346"/>
      <c r="O20" s="346"/>
      <c r="P20" s="347"/>
      <c r="Q20" s="346"/>
      <c r="S20" s="345"/>
    </row>
    <row r="21" spans="1:19" s="272" customFormat="1" x14ac:dyDescent="0.25">
      <c r="A21" s="325" t="s">
        <v>20</v>
      </c>
      <c r="B21" s="325" t="s">
        <v>9</v>
      </c>
      <c r="C21" s="325">
        <v>99064</v>
      </c>
      <c r="D21" s="330" t="s">
        <v>79</v>
      </c>
      <c r="E21" s="325" t="s">
        <v>21</v>
      </c>
      <c r="F21" s="328">
        <f>'Memória de Calculo Global'!R16</f>
        <v>3459.47</v>
      </c>
      <c r="G21" s="328">
        <v>0.41</v>
      </c>
      <c r="H21" s="328">
        <f>TRUNC(G21*(1+$I$16),2)</f>
        <v>0.51</v>
      </c>
      <c r="I21" s="328">
        <f>TRUNC(H21*F21,2)</f>
        <v>1764.32</v>
      </c>
      <c r="J21" s="321"/>
      <c r="K21" s="345"/>
      <c r="L21" s="345"/>
      <c r="M21" s="345"/>
      <c r="N21" s="345"/>
      <c r="O21" s="345"/>
      <c r="Q21" s="346"/>
      <c r="S21" s="345"/>
    </row>
    <row r="22" spans="1:19" s="272" customFormat="1" x14ac:dyDescent="0.25">
      <c r="A22" s="325" t="s">
        <v>25</v>
      </c>
      <c r="B22" s="325" t="s">
        <v>22</v>
      </c>
      <c r="C22" s="325" t="s">
        <v>23</v>
      </c>
      <c r="D22" s="330" t="s">
        <v>24</v>
      </c>
      <c r="E22" s="325" t="s">
        <v>21</v>
      </c>
      <c r="F22" s="328">
        <f>'Memória de Calculo Global'!R26</f>
        <v>6</v>
      </c>
      <c r="G22" s="328">
        <v>319.95999999999998</v>
      </c>
      <c r="H22" s="328">
        <f>TRUNC(G22*(1+$I$16),2)</f>
        <v>403.59</v>
      </c>
      <c r="I22" s="328">
        <f>TRUNC(H22*F22,2)</f>
        <v>2421.54</v>
      </c>
      <c r="K22" s="345"/>
      <c r="L22" s="345"/>
      <c r="M22" s="345"/>
      <c r="N22" s="345"/>
      <c r="O22" s="345"/>
      <c r="Q22" s="346"/>
      <c r="S22" s="345"/>
    </row>
    <row r="23" spans="1:19" s="272" customFormat="1" x14ac:dyDescent="0.25">
      <c r="A23" s="322" t="s">
        <v>38</v>
      </c>
      <c r="B23" s="322"/>
      <c r="C23" s="322"/>
      <c r="D23" s="323" t="s">
        <v>19</v>
      </c>
      <c r="E23" s="322"/>
      <c r="F23" s="322"/>
      <c r="G23" s="329"/>
      <c r="H23" s="329"/>
      <c r="I23" s="324">
        <f>TRUNC(SUM(I25:I31),2)</f>
        <v>326988.53999999998</v>
      </c>
      <c r="K23" s="346"/>
      <c r="L23" s="346"/>
      <c r="M23" s="346"/>
      <c r="N23" s="346"/>
      <c r="O23" s="346"/>
      <c r="P23" s="347"/>
      <c r="Q23" s="346"/>
      <c r="S23" s="345"/>
    </row>
    <row r="24" spans="1:19" s="272" customFormat="1" x14ac:dyDescent="0.25">
      <c r="A24" s="322" t="s">
        <v>39</v>
      </c>
      <c r="B24" s="322"/>
      <c r="C24" s="322"/>
      <c r="D24" s="323" t="s">
        <v>26</v>
      </c>
      <c r="E24" s="322"/>
      <c r="F24" s="322"/>
      <c r="G24" s="329"/>
      <c r="H24" s="329"/>
      <c r="I24" s="329"/>
      <c r="K24" s="345"/>
      <c r="L24" s="345"/>
      <c r="M24" s="345"/>
      <c r="N24" s="345"/>
      <c r="O24" s="345"/>
      <c r="Q24" s="346"/>
      <c r="S24" s="345"/>
    </row>
    <row r="25" spans="1:19" s="272" customFormat="1" ht="30" x14ac:dyDescent="0.25">
      <c r="A25" s="325" t="s">
        <v>40</v>
      </c>
      <c r="B25" s="325" t="s">
        <v>9</v>
      </c>
      <c r="C25" s="297">
        <v>101115</v>
      </c>
      <c r="D25" s="331" t="s">
        <v>242</v>
      </c>
      <c r="E25" s="325" t="s">
        <v>27</v>
      </c>
      <c r="F25" s="328">
        <f>'Memória de Calculo Global'!R35</f>
        <v>345.95</v>
      </c>
      <c r="G25" s="328">
        <v>2.09</v>
      </c>
      <c r="H25" s="328">
        <f>TRUNC(G25*(1+$I$16),2)</f>
        <v>2.63</v>
      </c>
      <c r="I25" s="328">
        <f t="shared" ref="I25:I37" si="0">TRUNC(H25*F25,2)</f>
        <v>909.84</v>
      </c>
      <c r="K25" s="345"/>
      <c r="L25" s="345"/>
      <c r="M25" s="345"/>
      <c r="N25" s="345"/>
      <c r="O25" s="345"/>
      <c r="Q25" s="346"/>
      <c r="S25" s="345"/>
    </row>
    <row r="26" spans="1:19" s="272" customFormat="1" ht="14.45" customHeight="1" x14ac:dyDescent="0.25">
      <c r="A26" s="325" t="s">
        <v>41</v>
      </c>
      <c r="B26" s="325" t="s">
        <v>9</v>
      </c>
      <c r="C26" s="297">
        <v>100576</v>
      </c>
      <c r="D26" s="331" t="s">
        <v>28</v>
      </c>
      <c r="E26" s="325" t="s">
        <v>21</v>
      </c>
      <c r="F26" s="328">
        <f>'Memória de Calculo Global'!R45</f>
        <v>3459.47</v>
      </c>
      <c r="G26" s="328">
        <v>1.33</v>
      </c>
      <c r="H26" s="328">
        <f>TRUNC(G26*(1+$I$16),2)</f>
        <v>1.67</v>
      </c>
      <c r="I26" s="328">
        <f t="shared" si="0"/>
        <v>5777.31</v>
      </c>
      <c r="K26" s="345"/>
      <c r="L26" s="345"/>
      <c r="M26" s="345"/>
      <c r="N26" s="345"/>
      <c r="O26" s="345"/>
      <c r="Q26" s="346"/>
      <c r="S26" s="345"/>
    </row>
    <row r="27" spans="1:19" s="272" customFormat="1" ht="14.45" customHeight="1" x14ac:dyDescent="0.25">
      <c r="A27" s="322" t="s">
        <v>42</v>
      </c>
      <c r="B27" s="322"/>
      <c r="C27" s="322"/>
      <c r="D27" s="323" t="s">
        <v>29</v>
      </c>
      <c r="E27" s="322"/>
      <c r="F27" s="322"/>
      <c r="G27" s="329"/>
      <c r="H27" s="329"/>
      <c r="I27" s="329"/>
      <c r="K27" s="345"/>
      <c r="L27" s="345"/>
      <c r="M27" s="345"/>
      <c r="N27" s="345"/>
      <c r="O27" s="345"/>
      <c r="Q27" s="346"/>
      <c r="S27" s="345"/>
    </row>
    <row r="28" spans="1:19" s="272" customFormat="1" ht="14.45" customHeight="1" x14ac:dyDescent="0.25">
      <c r="A28" s="322" t="s">
        <v>43</v>
      </c>
      <c r="B28" s="322"/>
      <c r="C28" s="295"/>
      <c r="D28" s="332" t="s">
        <v>30</v>
      </c>
      <c r="E28" s="322"/>
      <c r="F28" s="322"/>
      <c r="G28" s="329"/>
      <c r="H28" s="329"/>
      <c r="I28" s="329"/>
      <c r="K28" s="345"/>
      <c r="L28" s="345"/>
      <c r="M28" s="345"/>
      <c r="N28" s="345"/>
      <c r="O28" s="345"/>
      <c r="Q28" s="346"/>
      <c r="S28" s="345"/>
    </row>
    <row r="29" spans="1:19" s="272" customFormat="1" ht="45" x14ac:dyDescent="0.25">
      <c r="A29" s="325" t="s">
        <v>44</v>
      </c>
      <c r="B29" s="325" t="s">
        <v>13</v>
      </c>
      <c r="C29" s="297" t="s">
        <v>33</v>
      </c>
      <c r="D29" s="331" t="s">
        <v>31</v>
      </c>
      <c r="E29" s="325" t="s">
        <v>21</v>
      </c>
      <c r="F29" s="328">
        <f>'Memória de Calculo Global'!R57</f>
        <v>3459.47</v>
      </c>
      <c r="G29" s="328">
        <f>'Composições Preço Unitário'!$G$28</f>
        <v>60.93</v>
      </c>
      <c r="H29" s="328">
        <f>TRUNC(G29*(1+$I$16),2)</f>
        <v>76.849999999999994</v>
      </c>
      <c r="I29" s="328">
        <f t="shared" si="0"/>
        <v>265860.26</v>
      </c>
      <c r="K29" s="345"/>
      <c r="L29" s="345"/>
      <c r="M29" s="345"/>
      <c r="N29" s="345"/>
      <c r="O29" s="345"/>
      <c r="Q29" s="346"/>
      <c r="S29" s="345"/>
    </row>
    <row r="30" spans="1:19" s="272" customFormat="1" ht="14.45" customHeight="1" x14ac:dyDescent="0.25">
      <c r="A30" s="322" t="s">
        <v>45</v>
      </c>
      <c r="B30" s="322"/>
      <c r="C30" s="295"/>
      <c r="D30" s="332" t="s">
        <v>34</v>
      </c>
      <c r="E30" s="322"/>
      <c r="F30" s="322"/>
      <c r="G30" s="329"/>
      <c r="H30" s="329"/>
      <c r="I30" s="329"/>
      <c r="K30" s="345"/>
      <c r="L30" s="345"/>
      <c r="M30" s="345"/>
      <c r="N30" s="345"/>
      <c r="O30" s="345"/>
      <c r="Q30" s="346"/>
      <c r="S30" s="345"/>
    </row>
    <row r="31" spans="1:19" s="272" customFormat="1" ht="45" x14ac:dyDescent="0.25">
      <c r="A31" s="325" t="s">
        <v>46</v>
      </c>
      <c r="B31" s="325" t="s">
        <v>9</v>
      </c>
      <c r="C31" s="297">
        <v>94273</v>
      </c>
      <c r="D31" s="331" t="s">
        <v>35</v>
      </c>
      <c r="E31" s="325" t="s">
        <v>36</v>
      </c>
      <c r="F31" s="328">
        <f>'Memória de Calculo Global'!R68</f>
        <v>1051.19</v>
      </c>
      <c r="G31" s="328">
        <v>41.06</v>
      </c>
      <c r="H31" s="328">
        <f>TRUNC(G31*(1+$I$16),2)</f>
        <v>51.79</v>
      </c>
      <c r="I31" s="328">
        <f t="shared" si="0"/>
        <v>54441.13</v>
      </c>
      <c r="K31" s="345"/>
      <c r="L31" s="345"/>
      <c r="M31" s="345"/>
      <c r="N31" s="345"/>
      <c r="O31" s="345"/>
      <c r="Q31" s="346"/>
      <c r="S31" s="345"/>
    </row>
    <row r="32" spans="1:19" s="272" customFormat="1" x14ac:dyDescent="0.25">
      <c r="A32" s="322" t="s">
        <v>47</v>
      </c>
      <c r="B32" s="322"/>
      <c r="C32" s="322"/>
      <c r="D32" s="323" t="s">
        <v>48</v>
      </c>
      <c r="E32" s="322"/>
      <c r="F32" s="322"/>
      <c r="G32" s="329"/>
      <c r="H32" s="329"/>
      <c r="I32" s="324">
        <f>SUM(I33:I37)</f>
        <v>42114.68</v>
      </c>
      <c r="K32" s="346"/>
      <c r="L32" s="346"/>
      <c r="M32" s="346"/>
      <c r="N32" s="346"/>
      <c r="O32" s="346"/>
      <c r="P32" s="347"/>
      <c r="Q32" s="346"/>
      <c r="S32" s="345"/>
    </row>
    <row r="33" spans="1:23" s="272" customFormat="1" ht="45" x14ac:dyDescent="0.25">
      <c r="A33" s="325" t="s">
        <v>49</v>
      </c>
      <c r="B33" s="325" t="s">
        <v>9</v>
      </c>
      <c r="C33" s="297">
        <v>94991</v>
      </c>
      <c r="D33" s="331" t="s">
        <v>80</v>
      </c>
      <c r="E33" s="325" t="s">
        <v>27</v>
      </c>
      <c r="F33" s="328">
        <f>'Memória de Calculo Global'!R80</f>
        <v>58.69</v>
      </c>
      <c r="G33" s="288">
        <v>474.23</v>
      </c>
      <c r="H33" s="328">
        <f>TRUNC(G33*(1+$I$16),2)</f>
        <v>598.19000000000005</v>
      </c>
      <c r="I33" s="328">
        <f t="shared" si="0"/>
        <v>35107.769999999997</v>
      </c>
      <c r="K33" s="345"/>
      <c r="L33" s="345"/>
      <c r="M33" s="345"/>
      <c r="N33" s="345"/>
      <c r="O33" s="345"/>
      <c r="Q33" s="346"/>
      <c r="S33" s="345"/>
    </row>
    <row r="34" spans="1:23" s="272" customFormat="1" ht="30" x14ac:dyDescent="0.25">
      <c r="A34" s="325" t="s">
        <v>51</v>
      </c>
      <c r="B34" s="325" t="s">
        <v>9</v>
      </c>
      <c r="C34" s="333">
        <v>3673</v>
      </c>
      <c r="D34" s="331" t="s">
        <v>50</v>
      </c>
      <c r="E34" s="325" t="s">
        <v>36</v>
      </c>
      <c r="F34" s="328">
        <f>'Memória de Calculo Global'!R90</f>
        <v>788.55</v>
      </c>
      <c r="G34" s="328">
        <v>1.38</v>
      </c>
      <c r="H34" s="328">
        <f>TRUNC(G34*(1+$I$16),2)</f>
        <v>1.74</v>
      </c>
      <c r="I34" s="328">
        <f t="shared" si="0"/>
        <v>1372.07</v>
      </c>
      <c r="K34" s="345"/>
      <c r="L34" s="345"/>
      <c r="M34" s="345"/>
      <c r="N34" s="345"/>
      <c r="O34" s="345"/>
      <c r="Q34" s="346"/>
      <c r="S34" s="345"/>
    </row>
    <row r="35" spans="1:23" s="272" customFormat="1" x14ac:dyDescent="0.25">
      <c r="A35" s="325" t="s">
        <v>52</v>
      </c>
      <c r="B35" s="325" t="s">
        <v>9</v>
      </c>
      <c r="C35" s="333">
        <v>3777</v>
      </c>
      <c r="D35" s="331" t="s">
        <v>81</v>
      </c>
      <c r="E35" s="325" t="s">
        <v>21</v>
      </c>
      <c r="F35" s="328">
        <f>'Memória de Calculo Global'!R100</f>
        <v>1173.83</v>
      </c>
      <c r="G35" s="328">
        <v>1.44</v>
      </c>
      <c r="H35" s="328">
        <f>TRUNC(G35*(1+$I$16),2)</f>
        <v>1.81</v>
      </c>
      <c r="I35" s="328">
        <f t="shared" si="0"/>
        <v>2124.63</v>
      </c>
      <c r="K35" s="345"/>
      <c r="L35" s="345"/>
      <c r="M35" s="345"/>
      <c r="N35" s="345"/>
      <c r="O35" s="345"/>
      <c r="Q35" s="346"/>
      <c r="S35" s="345"/>
    </row>
    <row r="36" spans="1:23" s="272" customFormat="1" x14ac:dyDescent="0.25">
      <c r="A36" s="322" t="s">
        <v>53</v>
      </c>
      <c r="B36" s="322"/>
      <c r="C36" s="295"/>
      <c r="D36" s="332" t="s">
        <v>54</v>
      </c>
      <c r="E36" s="322"/>
      <c r="F36" s="322"/>
      <c r="G36" s="329"/>
      <c r="H36" s="329"/>
      <c r="I36" s="329"/>
      <c r="K36" s="345"/>
      <c r="L36" s="345"/>
      <c r="M36" s="345"/>
      <c r="N36" s="345"/>
      <c r="O36" s="345"/>
      <c r="Q36" s="346"/>
      <c r="S36" s="345"/>
    </row>
    <row r="37" spans="1:23" s="272" customFormat="1" ht="45" x14ac:dyDescent="0.25">
      <c r="A37" s="325" t="s">
        <v>140</v>
      </c>
      <c r="B37" s="325" t="s">
        <v>22</v>
      </c>
      <c r="C37" s="297">
        <v>4864</v>
      </c>
      <c r="D37" s="331" t="s">
        <v>227</v>
      </c>
      <c r="E37" s="325" t="s">
        <v>21</v>
      </c>
      <c r="F37" s="328">
        <f>'Memória de Calculo Global'!R111</f>
        <v>34.049999999999997</v>
      </c>
      <c r="G37" s="328">
        <v>81.73</v>
      </c>
      <c r="H37" s="328">
        <f>TRUNC(G37*(1+$I$16),2)</f>
        <v>103.09</v>
      </c>
      <c r="I37" s="328">
        <f t="shared" si="0"/>
        <v>3510.21</v>
      </c>
      <c r="K37" s="345"/>
      <c r="L37" s="345"/>
      <c r="M37" s="345"/>
      <c r="N37" s="345"/>
      <c r="O37" s="345"/>
      <c r="Q37" s="346"/>
      <c r="S37" s="345"/>
    </row>
    <row r="38" spans="1:23" s="272" customFormat="1" x14ac:dyDescent="0.25">
      <c r="A38" s="322" t="s">
        <v>119</v>
      </c>
      <c r="B38" s="322"/>
      <c r="C38" s="322"/>
      <c r="D38" s="323" t="s">
        <v>120</v>
      </c>
      <c r="E38" s="322"/>
      <c r="F38" s="322"/>
      <c r="G38" s="329"/>
      <c r="H38" s="329"/>
      <c r="I38" s="324">
        <f>SUM(I39:I42)</f>
        <v>5834.46</v>
      </c>
      <c r="J38" s="347"/>
      <c r="K38" s="346"/>
      <c r="L38" s="346"/>
      <c r="M38" s="346"/>
      <c r="N38" s="346"/>
      <c r="O38" s="346"/>
      <c r="P38" s="347"/>
      <c r="Q38" s="346"/>
      <c r="R38" s="347"/>
      <c r="S38" s="345"/>
    </row>
    <row r="39" spans="1:23" s="272" customFormat="1" x14ac:dyDescent="0.25">
      <c r="A39" s="325" t="s">
        <v>123</v>
      </c>
      <c r="B39" s="325" t="s">
        <v>9</v>
      </c>
      <c r="C39" s="297">
        <v>13521</v>
      </c>
      <c r="D39" s="331" t="s">
        <v>121</v>
      </c>
      <c r="E39" s="325" t="s">
        <v>122</v>
      </c>
      <c r="F39" s="328">
        <f>'Memória de Calculo Global'!R122</f>
        <v>10</v>
      </c>
      <c r="G39" s="328">
        <v>99</v>
      </c>
      <c r="H39" s="328">
        <f>TRUNC(G39*(1+$I$16),2)</f>
        <v>124.87</v>
      </c>
      <c r="I39" s="328">
        <f>TRUNC(H39*F39,2)</f>
        <v>1248.7</v>
      </c>
      <c r="K39" s="345"/>
      <c r="L39" s="345"/>
      <c r="M39" s="345"/>
      <c r="N39" s="345"/>
      <c r="O39" s="345"/>
      <c r="Q39" s="346"/>
      <c r="S39" s="345"/>
    </row>
    <row r="40" spans="1:23" s="272" customFormat="1" x14ac:dyDescent="0.25">
      <c r="A40" s="325" t="s">
        <v>124</v>
      </c>
      <c r="B40" s="325" t="s">
        <v>9</v>
      </c>
      <c r="C40" s="297">
        <v>34723</v>
      </c>
      <c r="D40" s="331" t="s">
        <v>127</v>
      </c>
      <c r="E40" s="325" t="s">
        <v>21</v>
      </c>
      <c r="F40" s="328">
        <f>'Memória de Calculo Global'!R132</f>
        <v>2.96</v>
      </c>
      <c r="G40" s="328">
        <v>693</v>
      </c>
      <c r="H40" s="328">
        <f>TRUNC(G40*(1+$I$16),2)</f>
        <v>874.15</v>
      </c>
      <c r="I40" s="328">
        <f>TRUNC(H40*F40,2)</f>
        <v>2587.48</v>
      </c>
      <c r="K40" s="345"/>
      <c r="L40" s="345"/>
      <c r="M40" s="345"/>
      <c r="N40" s="345"/>
      <c r="O40" s="345"/>
      <c r="Q40" s="346"/>
      <c r="S40" s="345"/>
    </row>
    <row r="41" spans="1:23" s="272" customFormat="1" ht="30" x14ac:dyDescent="0.25">
      <c r="A41" s="325" t="s">
        <v>125</v>
      </c>
      <c r="B41" s="325" t="s">
        <v>9</v>
      </c>
      <c r="C41" s="297">
        <v>72947</v>
      </c>
      <c r="D41" s="331" t="s">
        <v>128</v>
      </c>
      <c r="E41" s="325" t="s">
        <v>21</v>
      </c>
      <c r="F41" s="328">
        <f>'Memória de Calculo Global'!R142</f>
        <v>9</v>
      </c>
      <c r="G41" s="328">
        <v>13.42</v>
      </c>
      <c r="H41" s="328">
        <f>TRUNC(G41*(1+$I$16),2)</f>
        <v>16.920000000000002</v>
      </c>
      <c r="I41" s="328">
        <f>TRUNC(H41*F41,2)</f>
        <v>152.28</v>
      </c>
      <c r="K41" s="345"/>
      <c r="L41" s="345"/>
      <c r="M41" s="345"/>
      <c r="N41" s="345"/>
      <c r="O41" s="345"/>
      <c r="Q41" s="346"/>
      <c r="S41" s="345"/>
    </row>
    <row r="42" spans="1:23" s="272" customFormat="1" x14ac:dyDescent="0.25">
      <c r="A42" s="325" t="s">
        <v>126</v>
      </c>
      <c r="B42" s="334" t="s">
        <v>22</v>
      </c>
      <c r="C42" s="335">
        <v>10808</v>
      </c>
      <c r="D42" s="331" t="s">
        <v>160</v>
      </c>
      <c r="E42" s="325" t="s">
        <v>122</v>
      </c>
      <c r="F42" s="336">
        <f>'Memória de Calculo Global'!R152</f>
        <v>20</v>
      </c>
      <c r="G42" s="288">
        <v>73.180000000000007</v>
      </c>
      <c r="H42" s="328">
        <f>TRUNC(G42*(1+$I$16),2)</f>
        <v>92.3</v>
      </c>
      <c r="I42" s="328">
        <f>TRUNC(H42*F42,2)</f>
        <v>1846</v>
      </c>
      <c r="K42" s="345"/>
      <c r="L42" s="345"/>
      <c r="M42" s="345"/>
      <c r="N42" s="345"/>
      <c r="O42" s="345"/>
      <c r="Q42" s="346"/>
      <c r="S42" s="345"/>
      <c r="W42" s="345"/>
    </row>
    <row r="43" spans="1:23" s="272" customFormat="1" x14ac:dyDescent="0.25">
      <c r="A43" s="351" t="s">
        <v>136</v>
      </c>
      <c r="B43" s="351"/>
      <c r="C43" s="351"/>
      <c r="D43" s="351"/>
      <c r="E43" s="351"/>
      <c r="F43" s="351"/>
      <c r="G43" s="351"/>
      <c r="H43" s="352">
        <f>I38+I32+I23+I20+I18</f>
        <v>395503.06</v>
      </c>
      <c r="I43" s="352"/>
      <c r="J43" s="345"/>
      <c r="K43" s="345"/>
      <c r="L43" s="345"/>
      <c r="M43" s="345"/>
      <c r="N43" s="345"/>
      <c r="O43" s="345"/>
      <c r="S43" s="345"/>
    </row>
    <row r="44" spans="1:23" x14ac:dyDescent="0.25">
      <c r="I44" s="299"/>
      <c r="K44" s="345"/>
      <c r="L44" s="345"/>
      <c r="M44" s="345"/>
      <c r="N44" s="345"/>
      <c r="O44" s="345"/>
      <c r="P44" s="345"/>
      <c r="Q44" s="345"/>
      <c r="S44" s="345"/>
    </row>
    <row r="45" spans="1:23" x14ac:dyDescent="0.25">
      <c r="I45" s="302"/>
    </row>
    <row r="47" spans="1:23" x14ac:dyDescent="0.25">
      <c r="H47" s="337"/>
    </row>
    <row r="49" spans="4:9" x14ac:dyDescent="0.25">
      <c r="I49" s="302"/>
    </row>
    <row r="51" spans="4:9" x14ac:dyDescent="0.25">
      <c r="D51" s="301"/>
      <c r="E51" s="337"/>
      <c r="F51" s="301"/>
      <c r="H51" s="304"/>
    </row>
    <row r="52" spans="4:9" x14ac:dyDescent="0.25">
      <c r="D52" s="302"/>
      <c r="E52" s="302"/>
      <c r="F52" s="302"/>
      <c r="H52" s="338"/>
    </row>
    <row r="53" spans="4:9" x14ac:dyDescent="0.25">
      <c r="D53" s="302"/>
      <c r="E53" s="303"/>
      <c r="H53" s="339"/>
    </row>
    <row r="59" spans="4:9" x14ac:dyDescent="0.25">
      <c r="E59" s="302"/>
    </row>
    <row r="60" spans="4:9" x14ac:dyDescent="0.25">
      <c r="E60" s="291"/>
      <c r="F60" s="291"/>
    </row>
    <row r="61" spans="4:9" ht="18.75" x14ac:dyDescent="0.3">
      <c r="E61" s="344"/>
    </row>
    <row r="62" spans="4:9" ht="18.75" x14ac:dyDescent="0.3">
      <c r="E62" s="344"/>
    </row>
    <row r="64" spans="4:9" x14ac:dyDescent="0.25">
      <c r="E64" s="339"/>
    </row>
  </sheetData>
  <mergeCells count="5">
    <mergeCell ref="A7:I7"/>
    <mergeCell ref="A9:I9"/>
    <mergeCell ref="A10:I10"/>
    <mergeCell ref="A43:G43"/>
    <mergeCell ref="H43:I43"/>
  </mergeCells>
  <phoneticPr fontId="2" type="noConversion"/>
  <pageMargins left="0.51181102362204722" right="0.51181102362204722" top="0.78740157480314965" bottom="0.78740157480314965" header="0.31496062992125984" footer="0.31496062992125984"/>
  <pageSetup paperSize="9" scale="54" orientation="portrait" horizontalDpi="1200" verticalDpi="1200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Y117"/>
  <sheetViews>
    <sheetView view="pageBreakPreview" zoomScale="130" zoomScaleNormal="85" zoomScaleSheetLayoutView="130" workbookViewId="0">
      <selection activeCell="W30" sqref="W30"/>
    </sheetView>
  </sheetViews>
  <sheetFormatPr defaultRowHeight="15" x14ac:dyDescent="0.25"/>
  <cols>
    <col min="1" max="1" width="6.7109375" style="102" bestFit="1" customWidth="1"/>
    <col min="2" max="2" width="5.140625" style="102" bestFit="1" customWidth="1"/>
    <col min="3" max="3" width="2.140625" style="102" bestFit="1" customWidth="1"/>
    <col min="4" max="4" width="5.7109375" style="102" bestFit="1" customWidth="1"/>
    <col min="5" max="5" width="2.28515625" style="102" bestFit="1" customWidth="1"/>
    <col min="6" max="6" width="5.140625" style="102" bestFit="1" customWidth="1"/>
    <col min="7" max="7" width="2.140625" style="102" bestFit="1" customWidth="1"/>
    <col min="8" max="8" width="5.7109375" style="102" bestFit="1" customWidth="1"/>
    <col min="9" max="9" width="9" style="102" customWidth="1"/>
    <col min="10" max="10" width="8.5703125" style="102" customWidth="1"/>
    <col min="11" max="11" width="8" style="102" bestFit="1" customWidth="1"/>
    <col min="12" max="12" width="7.140625" style="102" bestFit="1" customWidth="1"/>
    <col min="13" max="13" width="7" style="102" bestFit="1" customWidth="1"/>
    <col min="14" max="14" width="11.28515625" style="102" bestFit="1" customWidth="1"/>
    <col min="15" max="15" width="11.140625" style="102" customWidth="1"/>
    <col min="16" max="16" width="11.28515625" style="102" customWidth="1"/>
    <col min="17" max="17" width="10" style="102" customWidth="1"/>
    <col min="18" max="18" width="12" style="102" customWidth="1"/>
    <col min="19" max="16384" width="9.140625" style="102"/>
  </cols>
  <sheetData>
    <row r="1" spans="1:19" x14ac:dyDescent="0.25">
      <c r="A1" s="353" t="s">
        <v>137</v>
      </c>
      <c r="B1" s="353"/>
      <c r="C1" s="353"/>
      <c r="D1" s="353"/>
      <c r="E1" s="353"/>
      <c r="F1" s="353"/>
      <c r="G1" s="353"/>
      <c r="H1" s="353"/>
      <c r="I1" s="353"/>
      <c r="J1" s="353"/>
      <c r="K1" s="353"/>
      <c r="L1" s="353"/>
      <c r="M1" s="353"/>
      <c r="N1" s="353"/>
      <c r="O1" s="353"/>
      <c r="P1" s="353"/>
      <c r="Q1" s="353"/>
      <c r="R1" s="353"/>
      <c r="S1" s="353"/>
    </row>
    <row r="2" spans="1:19" x14ac:dyDescent="0.25">
      <c r="A2" s="353"/>
      <c r="B2" s="353"/>
      <c r="C2" s="353"/>
      <c r="D2" s="353"/>
      <c r="E2" s="353"/>
      <c r="F2" s="353"/>
      <c r="G2" s="353"/>
      <c r="H2" s="353"/>
      <c r="I2" s="353"/>
      <c r="J2" s="353"/>
      <c r="K2" s="353"/>
      <c r="L2" s="353"/>
      <c r="M2" s="353"/>
      <c r="N2" s="353"/>
      <c r="O2" s="353"/>
      <c r="P2" s="353"/>
      <c r="Q2" s="353"/>
      <c r="R2" s="353"/>
      <c r="S2" s="353"/>
    </row>
    <row r="4" spans="1:19" x14ac:dyDescent="0.25">
      <c r="A4" s="103" t="str">
        <f>'Planilha Rua Jose Ricardo G C'!A12</f>
        <v>OBJETO:     OBRAS E SERVIÇOS DE TERRAPLANAGEM E PAVIMENTAÇÃO EM LOGRADOUROS NA VILA SÃO JOSÉ, NO MUNICÍPIO DE ARAPIRACA/AL</v>
      </c>
    </row>
    <row r="5" spans="1:19" x14ac:dyDescent="0.25">
      <c r="A5" s="103" t="str">
        <f>'Planilha Rua Jose Ricardo G C'!A13</f>
        <v>CONTRATO DE REPASSE:  1069325-77</v>
      </c>
    </row>
    <row r="6" spans="1:19" x14ac:dyDescent="0.25">
      <c r="A6" s="103" t="str">
        <f>'Planilha Rua Jose Ricardo G C'!A14</f>
        <v>SICONV: 896851</v>
      </c>
    </row>
    <row r="7" spans="1:19" x14ac:dyDescent="0.25">
      <c r="A7" s="103" t="str">
        <f>'Planilha Rua Jose Ricardo G C'!A15</f>
        <v>Planilha:</v>
      </c>
      <c r="C7" s="102" t="str">
        <f>'Planilha R Mangnólia A T Cavalc'!B15</f>
        <v>Rua Magnólia Alves Tenório Cavalcante</v>
      </c>
    </row>
    <row r="9" spans="1:19" x14ac:dyDescent="0.25">
      <c r="A9" s="80" t="str">
        <f>'Planilha Orçamentária Global'!A18</f>
        <v>1.0</v>
      </c>
      <c r="B9" s="355" t="str">
        <f>'Planilha Orçamentária Global'!D18</f>
        <v>ADMINISTRAÇÃO DA OBRA</v>
      </c>
      <c r="C9" s="355"/>
      <c r="D9" s="355"/>
      <c r="E9" s="355"/>
      <c r="F9" s="355"/>
      <c r="G9" s="355"/>
      <c r="H9" s="355"/>
      <c r="I9" s="355"/>
      <c r="J9" s="355"/>
      <c r="K9" s="355"/>
      <c r="L9" s="355"/>
      <c r="M9" s="355"/>
      <c r="N9" s="355"/>
      <c r="O9" s="355"/>
      <c r="P9" s="355"/>
      <c r="Q9" s="84"/>
      <c r="R9" s="82"/>
      <c r="S9" s="85"/>
    </row>
    <row r="10" spans="1:19" x14ac:dyDescent="0.25">
      <c r="A10" s="76" t="str">
        <f>'Planilha Orçamentária Global'!A19</f>
        <v>1.1</v>
      </c>
      <c r="B10" s="354" t="str">
        <f>'Planilha Orçamentária Global'!D19</f>
        <v xml:space="preserve">Administração da obra </v>
      </c>
      <c r="C10" s="354"/>
      <c r="D10" s="354"/>
      <c r="E10" s="354"/>
      <c r="F10" s="354"/>
      <c r="G10" s="354"/>
      <c r="H10" s="354"/>
      <c r="I10" s="354"/>
      <c r="J10" s="354"/>
      <c r="K10" s="354"/>
      <c r="L10" s="354"/>
      <c r="M10" s="354"/>
      <c r="N10" s="354"/>
      <c r="O10" s="354"/>
      <c r="P10" s="354"/>
      <c r="Q10" s="77"/>
      <c r="R10" s="78">
        <f>TRUNC(Q12,2)</f>
        <v>0</v>
      </c>
      <c r="S10" s="79" t="str">
        <f>'Planilha Orçamentária Global'!E19</f>
        <v>mês</v>
      </c>
    </row>
    <row r="11" spans="1:19" x14ac:dyDescent="0.25">
      <c r="A11" s="123"/>
      <c r="B11" s="51"/>
      <c r="C11" s="51"/>
      <c r="D11" s="51"/>
      <c r="E11" s="51"/>
      <c r="F11" s="51"/>
      <c r="G11" s="51"/>
      <c r="H11" s="51"/>
      <c r="I11" s="51"/>
      <c r="J11" s="51"/>
      <c r="K11" s="51"/>
      <c r="L11" s="51"/>
      <c r="M11" s="51"/>
      <c r="N11" s="51"/>
      <c r="O11" s="51"/>
      <c r="P11" s="51"/>
      <c r="Q11" s="394" t="s">
        <v>78</v>
      </c>
      <c r="R11" s="394"/>
      <c r="S11" s="394"/>
    </row>
    <row r="12" spans="1:19" x14ac:dyDescent="0.25">
      <c r="A12" s="123"/>
      <c r="B12" s="51"/>
      <c r="C12" s="51"/>
      <c r="D12" s="51"/>
      <c r="E12" s="51"/>
      <c r="F12" s="51"/>
      <c r="G12" s="51"/>
      <c r="H12" s="51"/>
      <c r="I12" s="51"/>
      <c r="J12" s="51"/>
      <c r="K12" s="51"/>
      <c r="L12" s="51"/>
      <c r="M12" s="51"/>
      <c r="N12" s="51"/>
      <c r="O12" s="51"/>
      <c r="P12" s="51"/>
      <c r="Q12" s="394"/>
      <c r="R12" s="394"/>
      <c r="S12" s="394"/>
    </row>
    <row r="13" spans="1:19" x14ac:dyDescent="0.25">
      <c r="A13" s="123"/>
      <c r="B13" s="51"/>
      <c r="C13" s="51"/>
      <c r="D13" s="51"/>
      <c r="E13" s="51"/>
      <c r="F13" s="51"/>
      <c r="G13" s="51"/>
      <c r="H13" s="51"/>
      <c r="I13" s="51"/>
      <c r="J13" s="51"/>
      <c r="K13" s="51"/>
      <c r="L13" s="51"/>
      <c r="M13" s="51"/>
      <c r="N13" s="51"/>
      <c r="O13" s="51"/>
      <c r="P13" s="51"/>
      <c r="Q13" s="51"/>
      <c r="R13" s="122"/>
      <c r="S13" s="93"/>
    </row>
    <row r="14" spans="1:19" x14ac:dyDescent="0.25">
      <c r="A14" s="123"/>
      <c r="B14" s="51"/>
      <c r="C14" s="51"/>
      <c r="D14" s="51"/>
      <c r="E14" s="51"/>
      <c r="F14" s="51"/>
      <c r="G14" s="51"/>
      <c r="H14" s="51"/>
      <c r="I14" s="51"/>
      <c r="J14" s="51"/>
      <c r="K14" s="51"/>
      <c r="L14" s="51"/>
      <c r="M14" s="51"/>
      <c r="N14" s="51"/>
      <c r="O14" s="51"/>
      <c r="P14" s="51"/>
      <c r="Q14" s="51"/>
      <c r="R14" s="122"/>
      <c r="S14" s="93"/>
    </row>
    <row r="15" spans="1:19" x14ac:dyDescent="0.25">
      <c r="A15" s="80" t="str">
        <f>'Planilha Orçamentária Global'!A20</f>
        <v>2.0</v>
      </c>
      <c r="B15" s="355" t="str">
        <f>'Planilha Orçamentária Global'!D20</f>
        <v>SERVIÇOS PRELIMINARES</v>
      </c>
      <c r="C15" s="355"/>
      <c r="D15" s="355"/>
      <c r="E15" s="355"/>
      <c r="F15" s="355"/>
      <c r="G15" s="355"/>
      <c r="H15" s="355"/>
      <c r="I15" s="355"/>
      <c r="J15" s="355"/>
      <c r="K15" s="355"/>
      <c r="L15" s="355"/>
      <c r="M15" s="355"/>
      <c r="N15" s="355"/>
      <c r="O15" s="355"/>
      <c r="P15" s="355"/>
      <c r="Q15" s="81"/>
      <c r="R15" s="82"/>
      <c r="S15" s="83"/>
    </row>
    <row r="16" spans="1:19" x14ac:dyDescent="0.25">
      <c r="A16" s="76" t="str">
        <f>'Planilha Orçamentária Global'!A21</f>
        <v>2.1</v>
      </c>
      <c r="B16" s="354" t="str">
        <f>'Planilha Orçamentária Global'!D21</f>
        <v>Locação de pavimentação. Af_10/2018</v>
      </c>
      <c r="C16" s="354"/>
      <c r="D16" s="354"/>
      <c r="E16" s="354"/>
      <c r="F16" s="354"/>
      <c r="G16" s="354"/>
      <c r="H16" s="354"/>
      <c r="I16" s="354"/>
      <c r="J16" s="354"/>
      <c r="K16" s="354"/>
      <c r="L16" s="354"/>
      <c r="M16" s="354"/>
      <c r="N16" s="354"/>
      <c r="O16" s="354"/>
      <c r="P16" s="354"/>
      <c r="Q16" s="77"/>
      <c r="R16" s="94">
        <f>TRUNC(N20,2)</f>
        <v>891.36</v>
      </c>
      <c r="S16" s="79" t="str">
        <f>'Planilha Orçamentária Global'!E21</f>
        <v>m²</v>
      </c>
    </row>
    <row r="17" spans="1:20" x14ac:dyDescent="0.25">
      <c r="A17" s="45" t="s">
        <v>70</v>
      </c>
      <c r="B17" s="383" t="s">
        <v>66</v>
      </c>
      <c r="C17" s="383"/>
      <c r="D17" s="383"/>
      <c r="E17" s="383"/>
      <c r="F17" s="383"/>
      <c r="G17" s="383"/>
      <c r="H17" s="383"/>
      <c r="I17" s="45" t="s">
        <v>67</v>
      </c>
      <c r="J17" s="45" t="s">
        <v>68</v>
      </c>
      <c r="K17" s="45" t="s">
        <v>69</v>
      </c>
      <c r="L17" s="45" t="s">
        <v>71</v>
      </c>
      <c r="M17" s="45" t="s">
        <v>72</v>
      </c>
      <c r="N17" s="45" t="s">
        <v>73</v>
      </c>
      <c r="O17" s="45" t="s">
        <v>74</v>
      </c>
      <c r="P17" s="45" t="s">
        <v>75</v>
      </c>
      <c r="Q17" s="384" t="s">
        <v>76</v>
      </c>
      <c r="R17" s="384"/>
      <c r="S17" s="384"/>
    </row>
    <row r="18" spans="1:20" x14ac:dyDescent="0.25">
      <c r="A18" s="61"/>
      <c r="B18" s="73">
        <v>0</v>
      </c>
      <c r="C18" s="64" t="s">
        <v>64</v>
      </c>
      <c r="D18" s="161">
        <v>0</v>
      </c>
      <c r="E18" s="64" t="s">
        <v>65</v>
      </c>
      <c r="F18" s="64">
        <v>7</v>
      </c>
      <c r="G18" s="64" t="s">
        <v>64</v>
      </c>
      <c r="H18" s="162">
        <v>8.56</v>
      </c>
      <c r="I18" s="169">
        <f>((F18-B18)*20)+(H18-D18)</f>
        <v>148.56</v>
      </c>
      <c r="J18" s="56">
        <v>6</v>
      </c>
      <c r="K18" s="47"/>
      <c r="L18" s="56"/>
      <c r="M18" s="47"/>
      <c r="N18" s="165">
        <f>I18*J18</f>
        <v>891.36</v>
      </c>
      <c r="O18" s="163">
        <f>N18*K18*L18</f>
        <v>0</v>
      </c>
      <c r="P18" s="164">
        <f>O18*M18</f>
        <v>0</v>
      </c>
      <c r="Q18" s="360"/>
      <c r="R18" s="361"/>
      <c r="S18" s="362"/>
    </row>
    <row r="19" spans="1:20" x14ac:dyDescent="0.25">
      <c r="A19" s="62"/>
      <c r="B19" s="74"/>
      <c r="C19" s="65"/>
      <c r="D19" s="189"/>
      <c r="E19" s="65"/>
      <c r="F19" s="65"/>
      <c r="G19" s="65"/>
      <c r="H19" s="75"/>
      <c r="I19" s="170"/>
      <c r="J19" s="171"/>
      <c r="K19" s="51"/>
      <c r="L19" s="57"/>
      <c r="M19" s="120"/>
      <c r="N19" s="166"/>
      <c r="O19" s="167"/>
      <c r="P19" s="168"/>
      <c r="Q19" s="363"/>
      <c r="R19" s="364"/>
      <c r="S19" s="365"/>
      <c r="T19" s="72" t="s">
        <v>77</v>
      </c>
    </row>
    <row r="20" spans="1:20" x14ac:dyDescent="0.25">
      <c r="A20" s="67"/>
      <c r="B20" s="68"/>
      <c r="C20" s="68"/>
      <c r="D20" s="68"/>
      <c r="E20" s="68"/>
      <c r="F20" s="68"/>
      <c r="G20" s="68"/>
      <c r="H20" s="68"/>
      <c r="I20" s="69"/>
      <c r="J20" s="69"/>
      <c r="K20" s="69"/>
      <c r="L20" s="69"/>
      <c r="M20" s="69"/>
      <c r="N20" s="69">
        <f>SUM(N18:N19)</f>
        <v>891.36</v>
      </c>
      <c r="O20" s="69">
        <f>SUM(O18:O19)</f>
        <v>0</v>
      </c>
      <c r="P20" s="69">
        <f>SUM(P18:P19)</f>
        <v>0</v>
      </c>
      <c r="Q20" s="68"/>
      <c r="R20" s="70"/>
      <c r="S20" s="71"/>
    </row>
    <row r="21" spans="1:20" x14ac:dyDescent="0.25">
      <c r="A21" s="41"/>
      <c r="B21" s="42"/>
      <c r="C21" s="42"/>
      <c r="D21" s="42"/>
      <c r="E21" s="42"/>
      <c r="F21" s="42"/>
      <c r="G21" s="42"/>
      <c r="H21" s="42"/>
      <c r="I21" s="42"/>
      <c r="J21" s="42"/>
      <c r="K21" s="42"/>
      <c r="L21" s="42"/>
      <c r="M21" s="42"/>
      <c r="N21" s="42"/>
      <c r="O21" s="42"/>
      <c r="P21" s="42"/>
      <c r="Q21" s="42"/>
      <c r="R21" s="43"/>
      <c r="S21" s="44"/>
    </row>
    <row r="22" spans="1:20" x14ac:dyDescent="0.25">
      <c r="A22" s="41"/>
      <c r="B22" s="42"/>
      <c r="C22" s="42"/>
      <c r="D22" s="42"/>
      <c r="E22" s="42"/>
      <c r="F22" s="42"/>
      <c r="G22" s="42"/>
      <c r="H22" s="42"/>
      <c r="I22" s="42"/>
      <c r="J22" s="42"/>
      <c r="K22" s="42"/>
      <c r="L22" s="42"/>
      <c r="M22" s="42"/>
      <c r="N22" s="42"/>
      <c r="O22" s="42"/>
      <c r="P22" s="42"/>
      <c r="Q22" s="42"/>
      <c r="R22" s="43"/>
      <c r="S22" s="44"/>
    </row>
    <row r="23" spans="1:20" ht="15" customHeight="1" x14ac:dyDescent="0.25">
      <c r="A23" s="76" t="str">
        <f>'Planilha Orçamentária Global'!A22</f>
        <v>2.2</v>
      </c>
      <c r="B23" s="354" t="str">
        <f>'Planilha Orçamentária Global'!D22</f>
        <v>Placa de obra em chapa de aço galvanizado</v>
      </c>
      <c r="C23" s="354"/>
      <c r="D23" s="354"/>
      <c r="E23" s="354"/>
      <c r="F23" s="354"/>
      <c r="G23" s="354"/>
      <c r="H23" s="354"/>
      <c r="I23" s="354"/>
      <c r="J23" s="354"/>
      <c r="K23" s="354"/>
      <c r="L23" s="354"/>
      <c r="M23" s="354"/>
      <c r="N23" s="354"/>
      <c r="O23" s="354"/>
      <c r="P23" s="354"/>
      <c r="Q23" s="77"/>
      <c r="R23" s="94">
        <f>TRUNC(N26,2)</f>
        <v>0</v>
      </c>
      <c r="S23" s="79" t="str">
        <f>'Planilha Orçamentária Global'!E22</f>
        <v>m²</v>
      </c>
    </row>
    <row r="24" spans="1:20" x14ac:dyDescent="0.25">
      <c r="A24" s="45" t="s">
        <v>70</v>
      </c>
      <c r="B24" s="383" t="s">
        <v>66</v>
      </c>
      <c r="C24" s="383"/>
      <c r="D24" s="383"/>
      <c r="E24" s="383"/>
      <c r="F24" s="383"/>
      <c r="G24" s="383"/>
      <c r="H24" s="383"/>
      <c r="I24" s="45" t="s">
        <v>67</v>
      </c>
      <c r="J24" s="45" t="s">
        <v>68</v>
      </c>
      <c r="K24" s="45" t="s">
        <v>69</v>
      </c>
      <c r="L24" s="45" t="s">
        <v>71</v>
      </c>
      <c r="M24" s="45" t="s">
        <v>72</v>
      </c>
      <c r="N24" s="45" t="s">
        <v>73</v>
      </c>
      <c r="O24" s="45" t="s">
        <v>74</v>
      </c>
      <c r="P24" s="45" t="s">
        <v>75</v>
      </c>
      <c r="Q24" s="384" t="s">
        <v>76</v>
      </c>
      <c r="R24" s="384"/>
      <c r="S24" s="384"/>
    </row>
    <row r="25" spans="1:20" x14ac:dyDescent="0.25">
      <c r="A25" s="61"/>
      <c r="B25" s="46"/>
      <c r="C25" s="47"/>
      <c r="D25" s="48"/>
      <c r="E25" s="47"/>
      <c r="F25" s="47"/>
      <c r="G25" s="47"/>
      <c r="H25" s="49"/>
      <c r="I25" s="169">
        <f>((F25-B25)*20)+(H25-D25)</f>
        <v>0</v>
      </c>
      <c r="J25" s="56"/>
      <c r="K25" s="47"/>
      <c r="L25" s="56"/>
      <c r="M25" s="47"/>
      <c r="N25" s="165">
        <f>I25*J25</f>
        <v>0</v>
      </c>
      <c r="O25" s="163">
        <f>N25*K25*L25</f>
        <v>0</v>
      </c>
      <c r="P25" s="164">
        <f>O25*M25</f>
        <v>0</v>
      </c>
      <c r="Q25" s="360"/>
      <c r="R25" s="361"/>
      <c r="S25" s="362"/>
    </row>
    <row r="26" spans="1:20" x14ac:dyDescent="0.25">
      <c r="A26" s="67"/>
      <c r="B26" s="68"/>
      <c r="C26" s="68"/>
      <c r="D26" s="68"/>
      <c r="E26" s="68"/>
      <c r="F26" s="68"/>
      <c r="G26" s="68"/>
      <c r="H26" s="68"/>
      <c r="I26" s="69">
        <f>SUM(I25:I25)</f>
        <v>0</v>
      </c>
      <c r="J26" s="69"/>
      <c r="K26" s="69"/>
      <c r="L26" s="69"/>
      <c r="M26" s="69"/>
      <c r="N26" s="69">
        <f>SUM(N25:N25)</f>
        <v>0</v>
      </c>
      <c r="O26" s="69">
        <f>SUM(O25:O25)</f>
        <v>0</v>
      </c>
      <c r="P26" s="69">
        <f>SUM(P25:P25)</f>
        <v>0</v>
      </c>
      <c r="Q26" s="68"/>
      <c r="R26" s="70"/>
      <c r="S26" s="71"/>
    </row>
    <row r="27" spans="1:20" x14ac:dyDescent="0.25">
      <c r="A27" s="41"/>
      <c r="B27" s="42"/>
      <c r="C27" s="42"/>
      <c r="D27" s="42"/>
      <c r="E27" s="42"/>
      <c r="F27" s="42"/>
      <c r="G27" s="42"/>
      <c r="H27" s="42"/>
      <c r="I27" s="42"/>
      <c r="J27" s="42"/>
      <c r="K27" s="42"/>
      <c r="L27" s="42"/>
      <c r="M27" s="42"/>
      <c r="N27" s="42"/>
      <c r="O27" s="42"/>
      <c r="P27" s="42"/>
      <c r="Q27" s="42"/>
      <c r="R27" s="43"/>
      <c r="S27" s="44"/>
    </row>
    <row r="28" spans="1:20" x14ac:dyDescent="0.25">
      <c r="A28" s="41"/>
      <c r="B28" s="42"/>
      <c r="C28" s="42"/>
      <c r="D28" s="42"/>
      <c r="E28" s="42"/>
      <c r="F28" s="42"/>
      <c r="G28" s="42"/>
      <c r="H28" s="42"/>
      <c r="I28" s="42"/>
      <c r="J28" s="42"/>
      <c r="K28" s="42"/>
      <c r="L28" s="42"/>
      <c r="M28" s="42"/>
      <c r="N28" s="42"/>
      <c r="O28" s="42"/>
      <c r="P28" s="42"/>
      <c r="Q28" s="42"/>
      <c r="R28" s="43"/>
      <c r="S28" s="44"/>
    </row>
    <row r="29" spans="1:20" x14ac:dyDescent="0.25">
      <c r="A29" s="80" t="str">
        <f>'Planilha Orçamentária Global'!A23</f>
        <v>3.0</v>
      </c>
      <c r="B29" s="355" t="str">
        <f>'Planilha Orçamentária Global'!D23</f>
        <v>TERRAPLANAGEM E PAVIMENTAÇÃO</v>
      </c>
      <c r="C29" s="355"/>
      <c r="D29" s="355"/>
      <c r="E29" s="355"/>
      <c r="F29" s="355"/>
      <c r="G29" s="355"/>
      <c r="H29" s="355"/>
      <c r="I29" s="355"/>
      <c r="J29" s="355"/>
      <c r="K29" s="355"/>
      <c r="L29" s="355"/>
      <c r="M29" s="355"/>
      <c r="N29" s="355"/>
      <c r="O29" s="355"/>
      <c r="P29" s="355"/>
      <c r="Q29" s="81"/>
      <c r="R29" s="82"/>
      <c r="S29" s="83"/>
    </row>
    <row r="30" spans="1:20" x14ac:dyDescent="0.25">
      <c r="A30" s="95" t="str">
        <f>'Planilha Orçamentária Global'!A24</f>
        <v>3.1</v>
      </c>
      <c r="B30" s="356" t="str">
        <f>'Planilha Orçamentária Global'!D24</f>
        <v xml:space="preserve">Terraplanagem  </v>
      </c>
      <c r="C30" s="356"/>
      <c r="D30" s="356"/>
      <c r="E30" s="356"/>
      <c r="F30" s="356"/>
      <c r="G30" s="356"/>
      <c r="H30" s="356"/>
      <c r="I30" s="356"/>
      <c r="J30" s="356"/>
      <c r="K30" s="356"/>
      <c r="L30" s="356"/>
      <c r="M30" s="356"/>
      <c r="N30" s="356"/>
      <c r="O30" s="356"/>
      <c r="P30" s="356"/>
      <c r="Q30" s="86"/>
      <c r="R30" s="87"/>
      <c r="S30" s="88"/>
    </row>
    <row r="31" spans="1:20" x14ac:dyDescent="0.25">
      <c r="A31" s="76" t="str">
        <f>'Planilha Orçamentária Global'!A25</f>
        <v>3.1.1</v>
      </c>
      <c r="B31" s="354" t="str">
        <f>'Planilha Orçamentária Global'!D25</f>
        <v>Escavação Horizontal em solo de 1A categoria com trator de esteiras (150HP/lâmina: 3,18m³)</v>
      </c>
      <c r="C31" s="354"/>
      <c r="D31" s="354"/>
      <c r="E31" s="354"/>
      <c r="F31" s="354"/>
      <c r="G31" s="354"/>
      <c r="H31" s="354"/>
      <c r="I31" s="354"/>
      <c r="J31" s="354"/>
      <c r="K31" s="354"/>
      <c r="L31" s="354"/>
      <c r="M31" s="354"/>
      <c r="N31" s="354"/>
      <c r="O31" s="354"/>
      <c r="P31" s="354"/>
      <c r="Q31" s="77"/>
      <c r="R31" s="94">
        <f>TRUNC(O35,2)</f>
        <v>89.14</v>
      </c>
      <c r="S31" s="79" t="str">
        <f>'Planilha Orçamentária Global'!E25</f>
        <v>m³</v>
      </c>
    </row>
    <row r="32" spans="1:20" x14ac:dyDescent="0.25">
      <c r="A32" s="45" t="s">
        <v>70</v>
      </c>
      <c r="B32" s="383" t="s">
        <v>66</v>
      </c>
      <c r="C32" s="383"/>
      <c r="D32" s="383"/>
      <c r="E32" s="383"/>
      <c r="F32" s="383"/>
      <c r="G32" s="383"/>
      <c r="H32" s="383"/>
      <c r="I32" s="45" t="s">
        <v>67</v>
      </c>
      <c r="J32" s="45" t="s">
        <v>68</v>
      </c>
      <c r="K32" s="45" t="s">
        <v>69</v>
      </c>
      <c r="L32" s="45" t="s">
        <v>71</v>
      </c>
      <c r="M32" s="45" t="s">
        <v>72</v>
      </c>
      <c r="N32" s="45" t="s">
        <v>73</v>
      </c>
      <c r="O32" s="45" t="s">
        <v>74</v>
      </c>
      <c r="P32" s="45" t="s">
        <v>75</v>
      </c>
      <c r="Q32" s="384" t="s">
        <v>76</v>
      </c>
      <c r="R32" s="384"/>
      <c r="S32" s="384"/>
    </row>
    <row r="33" spans="1:19" x14ac:dyDescent="0.25">
      <c r="A33" s="61"/>
      <c r="B33" s="73">
        <f>$B$18</f>
        <v>0</v>
      </c>
      <c r="C33" s="47" t="s">
        <v>64</v>
      </c>
      <c r="D33" s="48">
        <f>$D$18</f>
        <v>0</v>
      </c>
      <c r="E33" s="47" t="s">
        <v>65</v>
      </c>
      <c r="F33" s="64">
        <f>$F$18</f>
        <v>7</v>
      </c>
      <c r="G33" s="47" t="s">
        <v>64</v>
      </c>
      <c r="H33" s="49">
        <f>$H$18</f>
        <v>8.56</v>
      </c>
      <c r="I33" s="169">
        <f>$I$18</f>
        <v>148.56</v>
      </c>
      <c r="J33" s="172">
        <f>$J$18</f>
        <v>6</v>
      </c>
      <c r="K33" s="64">
        <v>0.1</v>
      </c>
      <c r="L33" s="172">
        <v>1</v>
      </c>
      <c r="M33" s="64"/>
      <c r="N33" s="173">
        <f>$N$18</f>
        <v>891.36</v>
      </c>
      <c r="O33" s="169">
        <f>N33*K33*L33</f>
        <v>89.14</v>
      </c>
      <c r="P33" s="164">
        <f>P18</f>
        <v>0</v>
      </c>
      <c r="Q33" s="360"/>
      <c r="R33" s="361"/>
      <c r="S33" s="362"/>
    </row>
    <row r="34" spans="1:19" x14ac:dyDescent="0.25">
      <c r="A34" s="62"/>
      <c r="B34" s="74"/>
      <c r="C34" s="65"/>
      <c r="D34" s="189"/>
      <c r="E34" s="65"/>
      <c r="F34" s="65"/>
      <c r="G34" s="65"/>
      <c r="H34" s="75"/>
      <c r="I34" s="170"/>
      <c r="J34" s="171"/>
      <c r="K34" s="65"/>
      <c r="L34" s="176"/>
      <c r="M34" s="120"/>
      <c r="N34" s="166"/>
      <c r="O34" s="170"/>
      <c r="P34" s="168"/>
      <c r="Q34" s="363"/>
      <c r="R34" s="364"/>
      <c r="S34" s="365"/>
    </row>
    <row r="35" spans="1:19" x14ac:dyDescent="0.25">
      <c r="A35" s="67"/>
      <c r="B35" s="68"/>
      <c r="C35" s="68"/>
      <c r="D35" s="68"/>
      <c r="E35" s="68"/>
      <c r="F35" s="68"/>
      <c r="G35" s="68"/>
      <c r="H35" s="68"/>
      <c r="I35" s="69"/>
      <c r="J35" s="69"/>
      <c r="K35" s="69"/>
      <c r="L35" s="69"/>
      <c r="M35" s="69"/>
      <c r="N35" s="69"/>
      <c r="O35" s="69">
        <f>SUM(O33:O34)</f>
        <v>89.14</v>
      </c>
      <c r="P35" s="69">
        <f>SUM(P33:P34)</f>
        <v>0</v>
      </c>
      <c r="Q35" s="68"/>
      <c r="R35" s="70"/>
      <c r="S35" s="71"/>
    </row>
    <row r="36" spans="1:19" x14ac:dyDescent="0.25">
      <c r="A36" s="41"/>
      <c r="B36" s="42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3"/>
      <c r="S36" s="44"/>
    </row>
    <row r="37" spans="1:19" x14ac:dyDescent="0.25">
      <c r="A37" s="41"/>
      <c r="B37" s="42"/>
      <c r="C37" s="42"/>
      <c r="D37" s="42"/>
      <c r="E37" s="42"/>
      <c r="F37" s="42"/>
      <c r="G37" s="42"/>
      <c r="H37" s="42"/>
      <c r="I37" s="42"/>
      <c r="J37" s="42"/>
      <c r="K37" s="42"/>
      <c r="L37" s="42"/>
      <c r="M37" s="42"/>
      <c r="N37" s="42"/>
      <c r="O37" s="42"/>
      <c r="P37" s="42"/>
      <c r="Q37" s="42"/>
      <c r="R37" s="43"/>
      <c r="S37" s="44"/>
    </row>
    <row r="38" spans="1:19" x14ac:dyDescent="0.25">
      <c r="A38" s="76" t="str">
        <f>'Planilha Orçamentária Global'!A26</f>
        <v>3.1.2</v>
      </c>
      <c r="B38" s="354" t="str">
        <f>'Planilha Orçamentária Global'!D26</f>
        <v>Regularização e compactação do sub-leito até 20cm.</v>
      </c>
      <c r="C38" s="354"/>
      <c r="D38" s="354"/>
      <c r="E38" s="354"/>
      <c r="F38" s="354"/>
      <c r="G38" s="354"/>
      <c r="H38" s="354"/>
      <c r="I38" s="354"/>
      <c r="J38" s="354"/>
      <c r="K38" s="354"/>
      <c r="L38" s="354"/>
      <c r="M38" s="354"/>
      <c r="N38" s="354"/>
      <c r="O38" s="354"/>
      <c r="P38" s="354"/>
      <c r="Q38" s="193" t="s">
        <v>147</v>
      </c>
      <c r="R38" s="94">
        <f>N42</f>
        <v>891.36</v>
      </c>
      <c r="S38" s="79" t="str">
        <f>'Planilha Orçamentária Global'!E26</f>
        <v>m²</v>
      </c>
    </row>
    <row r="39" spans="1:19" x14ac:dyDescent="0.25">
      <c r="A39" s="45" t="s">
        <v>70</v>
      </c>
      <c r="B39" s="383" t="s">
        <v>66</v>
      </c>
      <c r="C39" s="383"/>
      <c r="D39" s="383"/>
      <c r="E39" s="383"/>
      <c r="F39" s="383"/>
      <c r="G39" s="383"/>
      <c r="H39" s="383"/>
      <c r="I39" s="45" t="s">
        <v>67</v>
      </c>
      <c r="J39" s="45" t="s">
        <v>68</v>
      </c>
      <c r="K39" s="45" t="s">
        <v>69</v>
      </c>
      <c r="L39" s="45" t="s">
        <v>71</v>
      </c>
      <c r="M39" s="45" t="s">
        <v>72</v>
      </c>
      <c r="N39" s="45" t="s">
        <v>73</v>
      </c>
      <c r="O39" s="45" t="s">
        <v>74</v>
      </c>
      <c r="P39" s="45" t="s">
        <v>75</v>
      </c>
      <c r="Q39" s="384" t="s">
        <v>76</v>
      </c>
      <c r="R39" s="384"/>
      <c r="S39" s="384"/>
    </row>
    <row r="40" spans="1:19" x14ac:dyDescent="0.25">
      <c r="A40" s="61"/>
      <c r="B40" s="73">
        <f>$B$18</f>
        <v>0</v>
      </c>
      <c r="C40" s="64" t="s">
        <v>64</v>
      </c>
      <c r="D40" s="161">
        <f>$D$18</f>
        <v>0</v>
      </c>
      <c r="E40" s="64" t="s">
        <v>65</v>
      </c>
      <c r="F40" s="64">
        <f>$F$18</f>
        <v>7</v>
      </c>
      <c r="G40" s="64" t="s">
        <v>64</v>
      </c>
      <c r="H40" s="162">
        <f>$H$18</f>
        <v>8.56</v>
      </c>
      <c r="I40" s="169">
        <f>$I$18</f>
        <v>148.56</v>
      </c>
      <c r="J40" s="172">
        <f>$J$18</f>
        <v>6</v>
      </c>
      <c r="K40" s="64">
        <v>0.2</v>
      </c>
      <c r="L40" s="172">
        <v>1</v>
      </c>
      <c r="M40" s="64"/>
      <c r="N40" s="173">
        <f>$N$18</f>
        <v>891.36</v>
      </c>
      <c r="O40" s="169"/>
      <c r="P40" s="174">
        <f>O40*M40</f>
        <v>0</v>
      </c>
      <c r="Q40" s="360"/>
      <c r="R40" s="361"/>
      <c r="S40" s="362"/>
    </row>
    <row r="41" spans="1:19" x14ac:dyDescent="0.25">
      <c r="A41" s="62"/>
      <c r="B41" s="74"/>
      <c r="C41" s="65"/>
      <c r="D41" s="189"/>
      <c r="E41" s="65"/>
      <c r="F41" s="65"/>
      <c r="G41" s="65"/>
      <c r="H41" s="75"/>
      <c r="I41" s="170"/>
      <c r="J41" s="171"/>
      <c r="K41" s="65"/>
      <c r="L41" s="176"/>
      <c r="M41" s="18"/>
      <c r="N41" s="179"/>
      <c r="O41" s="170"/>
      <c r="P41" s="178"/>
      <c r="Q41" s="363"/>
      <c r="R41" s="364"/>
      <c r="S41" s="365"/>
    </row>
    <row r="42" spans="1:19" x14ac:dyDescent="0.25">
      <c r="A42" s="67"/>
      <c r="B42" s="68"/>
      <c r="C42" s="68"/>
      <c r="D42" s="68"/>
      <c r="E42" s="68"/>
      <c r="F42" s="68"/>
      <c r="G42" s="68"/>
      <c r="H42" s="68"/>
      <c r="I42" s="69"/>
      <c r="J42" s="69"/>
      <c r="K42" s="69"/>
      <c r="L42" s="69"/>
      <c r="M42" s="69"/>
      <c r="N42" s="294">
        <f>SUM(N40:N41)</f>
        <v>891.36</v>
      </c>
      <c r="O42" s="69"/>
      <c r="P42" s="69">
        <f>SUM(P40:P41)</f>
        <v>0</v>
      </c>
      <c r="Q42" s="68"/>
      <c r="R42" s="70"/>
      <c r="S42" s="71"/>
    </row>
    <row r="43" spans="1:19" x14ac:dyDescent="0.25">
      <c r="A43" s="41"/>
      <c r="B43" s="42"/>
      <c r="C43" s="42"/>
      <c r="D43" s="42"/>
      <c r="E43" s="42"/>
      <c r="F43" s="42"/>
      <c r="G43" s="42"/>
      <c r="H43" s="42"/>
      <c r="I43" s="42"/>
      <c r="J43" s="42"/>
      <c r="K43" s="42"/>
      <c r="L43" s="42"/>
      <c r="M43" s="42"/>
      <c r="N43" s="42"/>
      <c r="O43" s="42"/>
      <c r="P43" s="42"/>
      <c r="Q43" s="42"/>
      <c r="R43" s="43"/>
      <c r="S43" s="44"/>
    </row>
    <row r="44" spans="1:19" x14ac:dyDescent="0.25">
      <c r="A44" s="41"/>
      <c r="B44" s="42"/>
      <c r="C44" s="42"/>
      <c r="D44" s="42"/>
      <c r="E44" s="42"/>
      <c r="F44" s="42"/>
      <c r="G44" s="42"/>
      <c r="H44" s="42"/>
      <c r="I44" s="42"/>
      <c r="J44" s="42"/>
      <c r="K44" s="42"/>
      <c r="L44" s="42"/>
      <c r="M44" s="42"/>
      <c r="N44" s="42"/>
      <c r="O44" s="42"/>
      <c r="P44" s="42"/>
      <c r="Q44" s="42"/>
      <c r="R44" s="43"/>
      <c r="S44" s="44"/>
    </row>
    <row r="45" spans="1:19" x14ac:dyDescent="0.25">
      <c r="A45" s="95" t="str">
        <f>'Planilha Orçamentária Global'!A27</f>
        <v>3.2</v>
      </c>
      <c r="B45" s="356" t="str">
        <f>'Planilha Orçamentária Global'!D27</f>
        <v>Pavimentação</v>
      </c>
      <c r="C45" s="356"/>
      <c r="D45" s="356"/>
      <c r="E45" s="356"/>
      <c r="F45" s="356"/>
      <c r="G45" s="356"/>
      <c r="H45" s="356"/>
      <c r="I45" s="356"/>
      <c r="J45" s="356"/>
      <c r="K45" s="356"/>
      <c r="L45" s="356"/>
      <c r="M45" s="356"/>
      <c r="N45" s="356"/>
      <c r="O45" s="356"/>
      <c r="P45" s="356"/>
      <c r="Q45" s="86"/>
      <c r="R45" s="87"/>
      <c r="S45" s="88"/>
    </row>
    <row r="46" spans="1:19" x14ac:dyDescent="0.25">
      <c r="A46" s="89" t="str">
        <f>'Planilha Orçamentária Global'!A28</f>
        <v>3.2.1</v>
      </c>
      <c r="B46" s="376" t="str">
        <f>'Planilha Orçamentária Global'!D28</f>
        <v>Pavimentação em paralelepípedo</v>
      </c>
      <c r="C46" s="376"/>
      <c r="D46" s="376"/>
      <c r="E46" s="376"/>
      <c r="F46" s="376"/>
      <c r="G46" s="376"/>
      <c r="H46" s="376"/>
      <c r="I46" s="376"/>
      <c r="J46" s="376"/>
      <c r="K46" s="376"/>
      <c r="L46" s="376"/>
      <c r="M46" s="376"/>
      <c r="N46" s="376"/>
      <c r="O46" s="376"/>
      <c r="P46" s="376"/>
      <c r="Q46" s="90"/>
      <c r="R46" s="91"/>
      <c r="S46" s="92"/>
    </row>
    <row r="47" spans="1:19" ht="30" customHeight="1" x14ac:dyDescent="0.25">
      <c r="A47" s="76" t="str">
        <f>'Planilha Orçamentária Global'!A29</f>
        <v>3.2.1.1</v>
      </c>
      <c r="B47" s="354" t="str">
        <f>'Planilha Orçamentária Global'!D29</f>
        <v xml:space="preserve">Pavimento em paralelepipedo sobre colchao de areia 15 cm, rejuntado com argamassa de cimento e areia no traço 1:3 (pedras pequenas 30 a 35 pecas por m2) </v>
      </c>
      <c r="C47" s="354"/>
      <c r="D47" s="354"/>
      <c r="E47" s="354"/>
      <c r="F47" s="354"/>
      <c r="G47" s="354"/>
      <c r="H47" s="354"/>
      <c r="I47" s="354"/>
      <c r="J47" s="354"/>
      <c r="K47" s="354"/>
      <c r="L47" s="354"/>
      <c r="M47" s="354"/>
      <c r="N47" s="354"/>
      <c r="O47" s="354"/>
      <c r="P47" s="354"/>
      <c r="Q47" s="77"/>
      <c r="R47" s="94">
        <f>TRUNC(N51,2)</f>
        <v>891.36</v>
      </c>
      <c r="S47" s="79" t="str">
        <f>'Planilha Orçamentária Global'!E29</f>
        <v>m²</v>
      </c>
    </row>
    <row r="48" spans="1:19" x14ac:dyDescent="0.25">
      <c r="A48" s="45" t="s">
        <v>70</v>
      </c>
      <c r="B48" s="383" t="s">
        <v>66</v>
      </c>
      <c r="C48" s="383"/>
      <c r="D48" s="383"/>
      <c r="E48" s="383"/>
      <c r="F48" s="383"/>
      <c r="G48" s="383"/>
      <c r="H48" s="383"/>
      <c r="I48" s="45" t="s">
        <v>67</v>
      </c>
      <c r="J48" s="45" t="s">
        <v>68</v>
      </c>
      <c r="K48" s="45" t="s">
        <v>69</v>
      </c>
      <c r="L48" s="45" t="s">
        <v>71</v>
      </c>
      <c r="M48" s="45" t="s">
        <v>72</v>
      </c>
      <c r="N48" s="45" t="s">
        <v>73</v>
      </c>
      <c r="O48" s="45" t="s">
        <v>74</v>
      </c>
      <c r="P48" s="45" t="s">
        <v>75</v>
      </c>
      <c r="Q48" s="384" t="s">
        <v>76</v>
      </c>
      <c r="R48" s="384"/>
      <c r="S48" s="384"/>
    </row>
    <row r="49" spans="1:19" x14ac:dyDescent="0.25">
      <c r="A49" s="61"/>
      <c r="B49" s="73">
        <f>$B$18</f>
        <v>0</v>
      </c>
      <c r="C49" s="64" t="s">
        <v>64</v>
      </c>
      <c r="D49" s="161">
        <f>$D$18</f>
        <v>0</v>
      </c>
      <c r="E49" s="64" t="s">
        <v>65</v>
      </c>
      <c r="F49" s="64">
        <f>$F$18</f>
        <v>7</v>
      </c>
      <c r="G49" s="64" t="s">
        <v>64</v>
      </c>
      <c r="H49" s="162">
        <f>$H$18</f>
        <v>8.56</v>
      </c>
      <c r="I49" s="169">
        <f>I40</f>
        <v>148.56</v>
      </c>
      <c r="J49" s="172">
        <f>$J$18</f>
        <v>6</v>
      </c>
      <c r="K49" s="64"/>
      <c r="L49" s="172"/>
      <c r="M49" s="64"/>
      <c r="N49" s="173">
        <f>$N$18</f>
        <v>891.36</v>
      </c>
      <c r="O49" s="169">
        <f>N49*K49*L49</f>
        <v>0</v>
      </c>
      <c r="P49" s="174">
        <f>O49*M49</f>
        <v>0</v>
      </c>
      <c r="Q49" s="360"/>
      <c r="R49" s="361"/>
      <c r="S49" s="362"/>
    </row>
    <row r="50" spans="1:19" x14ac:dyDescent="0.25">
      <c r="A50" s="62"/>
      <c r="B50" s="74"/>
      <c r="C50" s="65"/>
      <c r="D50" s="65"/>
      <c r="E50" s="65"/>
      <c r="F50" s="65"/>
      <c r="G50" s="65"/>
      <c r="H50" s="75"/>
      <c r="I50" s="170"/>
      <c r="J50" s="175"/>
      <c r="K50" s="65"/>
      <c r="L50" s="176"/>
      <c r="M50" s="18"/>
      <c r="N50" s="179"/>
      <c r="O50" s="170"/>
      <c r="P50" s="178"/>
      <c r="Q50" s="363"/>
      <c r="R50" s="364"/>
      <c r="S50" s="365"/>
    </row>
    <row r="51" spans="1:19" x14ac:dyDescent="0.25">
      <c r="A51" s="67"/>
      <c r="B51" s="68"/>
      <c r="C51" s="68"/>
      <c r="D51" s="68"/>
      <c r="E51" s="68"/>
      <c r="F51" s="68"/>
      <c r="G51" s="68"/>
      <c r="H51" s="68"/>
      <c r="I51" s="69"/>
      <c r="J51" s="69"/>
      <c r="K51" s="69"/>
      <c r="L51" s="69"/>
      <c r="M51" s="69"/>
      <c r="N51" s="69">
        <f>SUM(N49:N50)</f>
        <v>891.36</v>
      </c>
      <c r="O51" s="69"/>
      <c r="P51" s="69"/>
      <c r="Q51" s="68"/>
      <c r="R51" s="70"/>
      <c r="S51" s="71"/>
    </row>
    <row r="52" spans="1:19" x14ac:dyDescent="0.25">
      <c r="A52" s="41"/>
      <c r="B52" s="42"/>
      <c r="C52" s="42"/>
      <c r="D52" s="42"/>
      <c r="E52" s="42"/>
      <c r="F52" s="42"/>
      <c r="G52" s="42"/>
      <c r="H52" s="42"/>
      <c r="I52" s="42"/>
      <c r="J52" s="42"/>
      <c r="K52" s="42"/>
      <c r="L52" s="42"/>
      <c r="M52" s="42"/>
      <c r="N52" s="42"/>
      <c r="O52" s="42"/>
      <c r="P52" s="42"/>
      <c r="Q52" s="42"/>
      <c r="R52" s="43"/>
      <c r="S52" s="44"/>
    </row>
    <row r="53" spans="1:19" x14ac:dyDescent="0.25">
      <c r="A53" s="41"/>
      <c r="B53" s="42"/>
      <c r="C53" s="42"/>
      <c r="D53" s="42"/>
      <c r="E53" s="42"/>
      <c r="F53" s="42"/>
      <c r="G53" s="42"/>
      <c r="H53" s="42"/>
      <c r="I53" s="42"/>
      <c r="J53" s="42"/>
      <c r="K53" s="42"/>
      <c r="L53" s="42"/>
      <c r="M53" s="42"/>
      <c r="N53" s="42"/>
      <c r="O53" s="42"/>
      <c r="P53" s="42"/>
      <c r="Q53" s="42"/>
      <c r="R53" s="43"/>
      <c r="S53" s="44"/>
    </row>
    <row r="54" spans="1:19" x14ac:dyDescent="0.25">
      <c r="A54" s="96" t="str">
        <f>'Planilha Orçamentária Global'!A30</f>
        <v>3.2.2</v>
      </c>
      <c r="B54" s="375" t="str">
        <f>'Planilha Orçamentária Global'!D30</f>
        <v>Meio-fio (guia)</v>
      </c>
      <c r="C54" s="375"/>
      <c r="D54" s="375"/>
      <c r="E54" s="375"/>
      <c r="F54" s="375"/>
      <c r="G54" s="375"/>
      <c r="H54" s="375"/>
      <c r="I54" s="375"/>
      <c r="J54" s="375"/>
      <c r="K54" s="375"/>
      <c r="L54" s="375"/>
      <c r="M54" s="375"/>
      <c r="N54" s="375"/>
      <c r="O54" s="375"/>
      <c r="P54" s="375"/>
      <c r="Q54" s="90"/>
      <c r="R54" s="91"/>
      <c r="S54" s="92"/>
    </row>
    <row r="55" spans="1:19" ht="30" customHeight="1" x14ac:dyDescent="0.25">
      <c r="A55" s="76" t="str">
        <f>'Planilha Orçamentária Global'!A31</f>
        <v>3.2.2.1</v>
      </c>
      <c r="B55" s="354" t="str">
        <f>'Planilha Orçamentária Global'!D31</f>
        <v>Assentamento de guia (meio-fio) em trecho reto, confeccionada em concreto pré-fabricado, dimensões 100x15x13x30 cm (comprimento x base inferior x base superior x altura), para vias urbanas (uso viário). af_06/2016</v>
      </c>
      <c r="C55" s="354"/>
      <c r="D55" s="354"/>
      <c r="E55" s="354"/>
      <c r="F55" s="354"/>
      <c r="G55" s="354"/>
      <c r="H55" s="354"/>
      <c r="I55" s="354"/>
      <c r="J55" s="354"/>
      <c r="K55" s="354"/>
      <c r="L55" s="354"/>
      <c r="M55" s="354"/>
      <c r="N55" s="354"/>
      <c r="O55" s="354"/>
      <c r="P55" s="354"/>
      <c r="Q55" s="77"/>
      <c r="R55" s="94">
        <f>TRUNC(I59,2)</f>
        <v>228.55</v>
      </c>
      <c r="S55" s="79" t="str">
        <f>'Planilha Orçamentária Global'!E31</f>
        <v>m</v>
      </c>
    </row>
    <row r="56" spans="1:19" x14ac:dyDescent="0.25">
      <c r="A56" s="45" t="s">
        <v>70</v>
      </c>
      <c r="B56" s="383" t="s">
        <v>66</v>
      </c>
      <c r="C56" s="383"/>
      <c r="D56" s="383"/>
      <c r="E56" s="383"/>
      <c r="F56" s="383"/>
      <c r="G56" s="383"/>
      <c r="H56" s="383"/>
      <c r="I56" s="45" t="s">
        <v>67</v>
      </c>
      <c r="J56" s="45" t="s">
        <v>68</v>
      </c>
      <c r="K56" s="45" t="s">
        <v>69</v>
      </c>
      <c r="L56" s="45" t="s">
        <v>71</v>
      </c>
      <c r="M56" s="45" t="s">
        <v>72</v>
      </c>
      <c r="N56" s="45" t="s">
        <v>73</v>
      </c>
      <c r="O56" s="45" t="s">
        <v>74</v>
      </c>
      <c r="P56" s="45" t="s">
        <v>75</v>
      </c>
      <c r="Q56" s="384" t="s">
        <v>76</v>
      </c>
      <c r="R56" s="384"/>
      <c r="S56" s="384"/>
    </row>
    <row r="57" spans="1:19" x14ac:dyDescent="0.25">
      <c r="A57" s="61"/>
      <c r="B57" s="73">
        <f>$B$18</f>
        <v>0</v>
      </c>
      <c r="C57" s="64" t="s">
        <v>64</v>
      </c>
      <c r="D57" s="161">
        <f>$D$18</f>
        <v>0</v>
      </c>
      <c r="E57" s="64" t="s">
        <v>65</v>
      </c>
      <c r="F57" s="64">
        <f>$F$18</f>
        <v>7</v>
      </c>
      <c r="G57" s="64" t="s">
        <v>64</v>
      </c>
      <c r="H57" s="162">
        <f>$H$18</f>
        <v>8.56</v>
      </c>
      <c r="I57" s="169">
        <f>87.32+92.62+53.01-10.4</f>
        <v>222.55</v>
      </c>
      <c r="J57" s="172"/>
      <c r="K57" s="64"/>
      <c r="L57" s="172"/>
      <c r="M57" s="64"/>
      <c r="N57" s="173">
        <f>I57*J57</f>
        <v>0</v>
      </c>
      <c r="O57" s="169">
        <f>N57*K57*L57</f>
        <v>0</v>
      </c>
      <c r="P57" s="174">
        <f>O57*M57</f>
        <v>0</v>
      </c>
      <c r="Q57" s="360"/>
      <c r="R57" s="361"/>
      <c r="S57" s="362"/>
    </row>
    <row r="58" spans="1:19" x14ac:dyDescent="0.25">
      <c r="A58" s="62"/>
      <c r="B58" s="74"/>
      <c r="C58" s="65"/>
      <c r="D58" s="189"/>
      <c r="E58" s="65"/>
      <c r="F58" s="65"/>
      <c r="G58" s="65"/>
      <c r="H58" s="75"/>
      <c r="I58" s="170">
        <v>6</v>
      </c>
      <c r="J58" s="176"/>
      <c r="K58" s="65"/>
      <c r="L58" s="176"/>
      <c r="M58" s="18"/>
      <c r="N58" s="179"/>
      <c r="O58" s="170"/>
      <c r="P58" s="178"/>
      <c r="Q58" s="363" t="s">
        <v>139</v>
      </c>
      <c r="R58" s="364"/>
      <c r="S58" s="365"/>
    </row>
    <row r="59" spans="1:19" x14ac:dyDescent="0.25">
      <c r="A59" s="67"/>
      <c r="B59" s="68"/>
      <c r="C59" s="68"/>
      <c r="D59" s="68"/>
      <c r="E59" s="68"/>
      <c r="F59" s="68"/>
      <c r="G59" s="68"/>
      <c r="H59" s="68"/>
      <c r="I59" s="69">
        <f>SUM(I57:I58)</f>
        <v>228.55</v>
      </c>
      <c r="J59" s="69"/>
      <c r="K59" s="69"/>
      <c r="L59" s="69"/>
      <c r="M59" s="69"/>
      <c r="N59" s="69"/>
      <c r="O59" s="69"/>
      <c r="P59" s="69"/>
      <c r="Q59" s="68"/>
      <c r="R59" s="70"/>
      <c r="S59" s="71"/>
    </row>
    <row r="60" spans="1:19" x14ac:dyDescent="0.25">
      <c r="A60" s="41"/>
      <c r="B60" s="42"/>
      <c r="C60" s="42"/>
      <c r="D60" s="42"/>
      <c r="E60" s="42"/>
      <c r="F60" s="42"/>
      <c r="G60" s="42"/>
      <c r="H60" s="42"/>
      <c r="I60" s="42"/>
      <c r="J60" s="283"/>
      <c r="K60" s="283"/>
      <c r="L60" s="42"/>
      <c r="M60" s="42"/>
      <c r="N60" s="42"/>
      <c r="O60" s="42"/>
      <c r="P60" s="42"/>
      <c r="Q60" s="42"/>
      <c r="R60" s="43"/>
      <c r="S60" s="44"/>
    </row>
    <row r="61" spans="1:19" x14ac:dyDescent="0.25">
      <c r="A61" s="41"/>
      <c r="B61" s="42"/>
      <c r="C61" s="42"/>
      <c r="D61" s="42"/>
      <c r="E61" s="42"/>
      <c r="F61" s="42"/>
      <c r="G61" s="42"/>
      <c r="H61" s="42"/>
      <c r="I61" s="42"/>
      <c r="J61" s="42"/>
      <c r="K61" s="42"/>
      <c r="L61" s="42"/>
      <c r="M61" s="42"/>
      <c r="N61" s="42"/>
      <c r="O61" s="42"/>
      <c r="P61" s="42"/>
      <c r="Q61" s="42"/>
      <c r="R61" s="43"/>
      <c r="S61" s="44"/>
    </row>
    <row r="62" spans="1:19" x14ac:dyDescent="0.25">
      <c r="A62" s="80" t="str">
        <f>'Planilha Orçamentária Global'!A32</f>
        <v>4.0</v>
      </c>
      <c r="B62" s="355" t="str">
        <f>'Planilha Orçamentária Global'!D32</f>
        <v>PASSEIO CIMENTADO</v>
      </c>
      <c r="C62" s="355"/>
      <c r="D62" s="355"/>
      <c r="E62" s="355"/>
      <c r="F62" s="355"/>
      <c r="G62" s="355"/>
      <c r="H62" s="355"/>
      <c r="I62" s="355"/>
      <c r="J62" s="355"/>
      <c r="K62" s="355"/>
      <c r="L62" s="355"/>
      <c r="M62" s="355"/>
      <c r="N62" s="355"/>
      <c r="O62" s="355"/>
      <c r="P62" s="355"/>
      <c r="Q62" s="81"/>
      <c r="R62" s="82"/>
      <c r="S62" s="83"/>
    </row>
    <row r="63" spans="1:19" ht="30" customHeight="1" x14ac:dyDescent="0.25">
      <c r="A63" s="76" t="str">
        <f>'Planilha Orçamentária Global'!A33</f>
        <v>4.1</v>
      </c>
      <c r="B63" s="354" t="str">
        <f>'Planilha Orçamentária Global'!D33</f>
        <v>Execução de passeio (calçada) ou piso de concreto com concreto moldado IN LOCO, usinado, acabamento convencional, não armado espessura de 5 cm. AF_07/2016</v>
      </c>
      <c r="C63" s="354"/>
      <c r="D63" s="354"/>
      <c r="E63" s="354"/>
      <c r="F63" s="354"/>
      <c r="G63" s="354"/>
      <c r="H63" s="354"/>
      <c r="I63" s="354"/>
      <c r="J63" s="354"/>
      <c r="K63" s="354"/>
      <c r="L63" s="354"/>
      <c r="M63" s="354"/>
      <c r="N63" s="354"/>
      <c r="O63" s="354"/>
      <c r="P63" s="354"/>
      <c r="Q63" s="77"/>
      <c r="R63" s="94">
        <f>N66</f>
        <v>16.25</v>
      </c>
      <c r="S63" s="79" t="str">
        <f>'Planilha Orçamentária Global'!E33</f>
        <v>m³</v>
      </c>
    </row>
    <row r="64" spans="1:19" x14ac:dyDescent="0.25">
      <c r="A64" s="45" t="s">
        <v>70</v>
      </c>
      <c r="B64" s="383" t="s">
        <v>66</v>
      </c>
      <c r="C64" s="383"/>
      <c r="D64" s="383"/>
      <c r="E64" s="383"/>
      <c r="F64" s="383"/>
      <c r="G64" s="383"/>
      <c r="H64" s="383"/>
      <c r="I64" s="45" t="s">
        <v>67</v>
      </c>
      <c r="J64" s="45" t="s">
        <v>68</v>
      </c>
      <c r="K64" s="45" t="s">
        <v>69</v>
      </c>
      <c r="L64" s="45" t="s">
        <v>71</v>
      </c>
      <c r="M64" s="45" t="s">
        <v>72</v>
      </c>
      <c r="N64" s="45" t="s">
        <v>73</v>
      </c>
      <c r="O64" s="45" t="s">
        <v>74</v>
      </c>
      <c r="P64" s="45" t="s">
        <v>75</v>
      </c>
      <c r="Q64" s="384" t="s">
        <v>76</v>
      </c>
      <c r="R64" s="384"/>
      <c r="S64" s="384"/>
    </row>
    <row r="65" spans="1:25" x14ac:dyDescent="0.25">
      <c r="A65" s="61"/>
      <c r="B65" s="73"/>
      <c r="C65" s="64"/>
      <c r="D65" s="161"/>
      <c r="E65" s="64"/>
      <c r="F65" s="64"/>
      <c r="G65" s="64"/>
      <c r="H65" s="162"/>
      <c r="I65" s="288">
        <v>270.92</v>
      </c>
      <c r="J65" s="172">
        <v>1.2</v>
      </c>
      <c r="K65" s="64">
        <v>0.05</v>
      </c>
      <c r="L65" s="172">
        <v>1</v>
      </c>
      <c r="M65" s="64"/>
      <c r="N65" s="300">
        <f>I65*J65*K65*L65</f>
        <v>16.254999999999999</v>
      </c>
      <c r="O65" s="169"/>
      <c r="P65" s="174">
        <f>O65*M65</f>
        <v>0</v>
      </c>
      <c r="Q65" s="360"/>
      <c r="R65" s="361"/>
      <c r="S65" s="362"/>
    </row>
    <row r="66" spans="1:25" x14ac:dyDescent="0.25">
      <c r="A66" s="67"/>
      <c r="B66" s="68"/>
      <c r="C66" s="68"/>
      <c r="D66" s="68"/>
      <c r="E66" s="68"/>
      <c r="F66" s="68"/>
      <c r="G66" s="68"/>
      <c r="H66" s="68"/>
      <c r="I66" s="289"/>
      <c r="J66" s="69"/>
      <c r="K66" s="69"/>
      <c r="L66" s="69"/>
      <c r="M66" s="69"/>
      <c r="N66" s="293">
        <f>TRUNC(SUM(N65:N65),2)</f>
        <v>16.25</v>
      </c>
      <c r="O66" s="69"/>
      <c r="P66" s="69">
        <f>SUM(P65:P65)</f>
        <v>0</v>
      </c>
      <c r="Q66" s="68"/>
      <c r="R66" s="70"/>
      <c r="S66" s="71"/>
      <c r="W66" s="291"/>
      <c r="Y66" s="291">
        <f>W66/1.2</f>
        <v>0</v>
      </c>
    </row>
    <row r="67" spans="1:25" x14ac:dyDescent="0.25">
      <c r="A67" s="41"/>
      <c r="B67" s="42"/>
      <c r="C67" s="42"/>
      <c r="D67" s="42"/>
      <c r="E67" s="42"/>
      <c r="F67" s="42"/>
      <c r="G67" s="42"/>
      <c r="H67" s="42"/>
      <c r="I67" s="42"/>
      <c r="J67" s="42"/>
      <c r="K67" s="42"/>
      <c r="L67" s="42"/>
      <c r="M67" s="42"/>
      <c r="N67" s="42"/>
      <c r="O67" s="42"/>
      <c r="P67" s="42"/>
      <c r="Q67" s="42"/>
      <c r="R67" s="43"/>
      <c r="S67" s="44"/>
    </row>
    <row r="68" spans="1:25" x14ac:dyDescent="0.25">
      <c r="A68" s="41"/>
      <c r="B68" s="42"/>
      <c r="C68" s="42"/>
      <c r="D68" s="42"/>
      <c r="E68" s="42"/>
      <c r="F68" s="42"/>
      <c r="G68" s="42"/>
      <c r="H68" s="42"/>
      <c r="I68" s="42"/>
      <c r="J68" s="42"/>
      <c r="K68" s="42"/>
      <c r="L68" s="42"/>
      <c r="M68" s="42"/>
      <c r="N68" s="42"/>
      <c r="O68" s="42"/>
      <c r="P68" s="42"/>
      <c r="Q68" s="42"/>
      <c r="R68" s="43"/>
      <c r="S68" s="44"/>
      <c r="W68" s="291"/>
    </row>
    <row r="69" spans="1:25" x14ac:dyDescent="0.25">
      <c r="A69" s="76" t="str">
        <f>'Planilha Orçamentária Global'!A34</f>
        <v>4.2</v>
      </c>
      <c r="B69" s="354" t="str">
        <f>'Planilha Orçamentária Global'!D34</f>
        <v>Junta plastica de dilatacao para pisos, cor cinza, 27 x 3 mm (altura x espessura) a cada 1,50m</v>
      </c>
      <c r="C69" s="354"/>
      <c r="D69" s="354"/>
      <c r="E69" s="354"/>
      <c r="F69" s="354"/>
      <c r="G69" s="354"/>
      <c r="H69" s="354"/>
      <c r="I69" s="354"/>
      <c r="J69" s="354"/>
      <c r="K69" s="354"/>
      <c r="L69" s="354"/>
      <c r="M69" s="354"/>
      <c r="N69" s="354"/>
      <c r="O69" s="354"/>
      <c r="P69" s="354"/>
      <c r="Q69" s="77"/>
      <c r="R69" s="94">
        <f>TRUNC(O73,2)</f>
        <v>217.94</v>
      </c>
      <c r="S69" s="79" t="str">
        <f>'Planilha Orçamentária Global'!E34</f>
        <v>m</v>
      </c>
    </row>
    <row r="70" spans="1:25" ht="15" customHeight="1" x14ac:dyDescent="0.25">
      <c r="A70" s="45"/>
      <c r="B70" s="383" t="s">
        <v>66</v>
      </c>
      <c r="C70" s="383"/>
      <c r="D70" s="383"/>
      <c r="E70" s="383"/>
      <c r="F70" s="383"/>
      <c r="G70" s="383"/>
      <c r="H70" s="383"/>
      <c r="I70" s="366" t="s">
        <v>114</v>
      </c>
      <c r="J70" s="368"/>
      <c r="K70" s="366" t="s">
        <v>112</v>
      </c>
      <c r="L70" s="368"/>
      <c r="M70" s="366" t="s">
        <v>113</v>
      </c>
      <c r="N70" s="368"/>
      <c r="O70" s="367" t="s">
        <v>115</v>
      </c>
      <c r="P70" s="368"/>
      <c r="Q70" s="384" t="s">
        <v>76</v>
      </c>
      <c r="R70" s="384"/>
      <c r="S70" s="384"/>
      <c r="V70" s="291"/>
    </row>
    <row r="71" spans="1:25" x14ac:dyDescent="0.25">
      <c r="A71" s="61"/>
      <c r="B71" s="73"/>
      <c r="C71" s="64"/>
      <c r="D71" s="161"/>
      <c r="E71" s="64"/>
      <c r="F71" s="64"/>
      <c r="G71" s="64"/>
      <c r="H71" s="162"/>
      <c r="I71" s="389">
        <f>I65</f>
        <v>270.92</v>
      </c>
      <c r="J71" s="396"/>
      <c r="K71" s="360">
        <v>1.5</v>
      </c>
      <c r="L71" s="362"/>
      <c r="M71" s="360">
        <v>1.2</v>
      </c>
      <c r="N71" s="362"/>
      <c r="O71" s="395">
        <f>((I71/K71)+1)*M71</f>
        <v>217.94</v>
      </c>
      <c r="P71" s="396"/>
      <c r="Q71" s="360"/>
      <c r="R71" s="361"/>
      <c r="S71" s="362"/>
      <c r="V71" s="291"/>
    </row>
    <row r="72" spans="1:25" x14ac:dyDescent="0.25">
      <c r="A72" s="62"/>
      <c r="B72" s="74"/>
      <c r="C72" s="65"/>
      <c r="D72" s="65"/>
      <c r="E72" s="65"/>
      <c r="F72" s="65"/>
      <c r="G72" s="65"/>
      <c r="H72" s="75"/>
      <c r="I72" s="399"/>
      <c r="J72" s="400"/>
      <c r="K72" s="380"/>
      <c r="L72" s="382"/>
      <c r="M72" s="401"/>
      <c r="N72" s="402"/>
      <c r="O72" s="397"/>
      <c r="P72" s="398"/>
      <c r="Q72" s="363"/>
      <c r="R72" s="364"/>
      <c r="S72" s="365"/>
    </row>
    <row r="73" spans="1:25" x14ac:dyDescent="0.25">
      <c r="A73" s="67">
        <f>SUM(A71:A72)</f>
        <v>0</v>
      </c>
      <c r="B73" s="68"/>
      <c r="C73" s="68"/>
      <c r="D73" s="68"/>
      <c r="E73" s="68"/>
      <c r="F73" s="68"/>
      <c r="G73" s="68"/>
      <c r="H73" s="68"/>
      <c r="I73" s="69"/>
      <c r="J73" s="69"/>
      <c r="K73" s="69"/>
      <c r="L73" s="69"/>
      <c r="M73" s="69"/>
      <c r="N73" s="69"/>
      <c r="O73" s="388">
        <f>SUM(O71:P72)</f>
        <v>217.94</v>
      </c>
      <c r="P73" s="388"/>
      <c r="Q73" s="68"/>
      <c r="R73" s="70"/>
      <c r="S73" s="71"/>
    </row>
    <row r="74" spans="1:25" x14ac:dyDescent="0.25">
      <c r="A74" s="41"/>
      <c r="B74" s="42"/>
      <c r="C74" s="42"/>
      <c r="D74" s="42"/>
      <c r="E74" s="42"/>
      <c r="F74" s="42"/>
      <c r="G74" s="42"/>
      <c r="H74" s="42"/>
      <c r="I74" s="42"/>
      <c r="J74" s="42"/>
      <c r="K74" s="42"/>
      <c r="L74" s="42"/>
      <c r="M74" s="42"/>
      <c r="N74" s="42"/>
      <c r="O74" s="42"/>
      <c r="P74" s="42"/>
    </row>
    <row r="75" spans="1:25" x14ac:dyDescent="0.25">
      <c r="A75" s="41"/>
      <c r="B75" s="42"/>
      <c r="C75" s="42"/>
      <c r="D75" s="42"/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3"/>
      <c r="S75" s="44"/>
    </row>
    <row r="76" spans="1:25" x14ac:dyDescent="0.25">
      <c r="A76" s="76" t="str">
        <f>'Planilha Orçamentária Global'!A35</f>
        <v>4.3</v>
      </c>
      <c r="B76" s="354" t="str">
        <f>'Planilha Orçamentária Global'!D35</f>
        <v>Lona plástica preta, e=150 micra</v>
      </c>
      <c r="C76" s="354"/>
      <c r="D76" s="354"/>
      <c r="E76" s="354"/>
      <c r="F76" s="354"/>
      <c r="G76" s="354"/>
      <c r="H76" s="354"/>
      <c r="I76" s="354"/>
      <c r="J76" s="354"/>
      <c r="K76" s="354"/>
      <c r="L76" s="354"/>
      <c r="M76" s="354"/>
      <c r="N76" s="354"/>
      <c r="O76" s="354"/>
      <c r="P76" s="354"/>
      <c r="Q76" s="77"/>
      <c r="R76" s="94">
        <f>TRUNC(N80,2)</f>
        <v>325.10000000000002</v>
      </c>
      <c r="S76" s="79" t="str">
        <f>'Planilha Orçamentária Global'!E35</f>
        <v>m²</v>
      </c>
    </row>
    <row r="77" spans="1:25" x14ac:dyDescent="0.25">
      <c r="A77" s="45" t="s">
        <v>70</v>
      </c>
      <c r="B77" s="383" t="s">
        <v>66</v>
      </c>
      <c r="C77" s="383"/>
      <c r="D77" s="383"/>
      <c r="E77" s="383"/>
      <c r="F77" s="383"/>
      <c r="G77" s="383"/>
      <c r="H77" s="383"/>
      <c r="I77" s="45" t="s">
        <v>67</v>
      </c>
      <c r="J77" s="45" t="s">
        <v>68</v>
      </c>
      <c r="K77" s="45" t="s">
        <v>69</v>
      </c>
      <c r="L77" s="45" t="s">
        <v>71</v>
      </c>
      <c r="M77" s="45" t="s">
        <v>72</v>
      </c>
      <c r="N77" s="45" t="s">
        <v>73</v>
      </c>
      <c r="O77" s="45" t="s">
        <v>74</v>
      </c>
      <c r="P77" s="45" t="s">
        <v>75</v>
      </c>
      <c r="Q77" s="384" t="s">
        <v>76</v>
      </c>
      <c r="R77" s="384"/>
      <c r="S77" s="384"/>
    </row>
    <row r="78" spans="1:25" x14ac:dyDescent="0.25">
      <c r="A78" s="61"/>
      <c r="B78" s="73"/>
      <c r="C78" s="64"/>
      <c r="D78" s="161"/>
      <c r="E78" s="64"/>
      <c r="F78" s="64"/>
      <c r="G78" s="64"/>
      <c r="H78" s="162"/>
      <c r="I78" s="169">
        <f>I71</f>
        <v>270.92</v>
      </c>
      <c r="J78" s="172">
        <f>J65</f>
        <v>1.2</v>
      </c>
      <c r="K78" s="64"/>
      <c r="L78" s="172"/>
      <c r="M78" s="64"/>
      <c r="N78" s="173">
        <f>I78*J78</f>
        <v>325.10000000000002</v>
      </c>
      <c r="O78" s="169">
        <f>N78*K78*L78</f>
        <v>0</v>
      </c>
      <c r="P78" s="174">
        <f>O78*M78</f>
        <v>0</v>
      </c>
      <c r="Q78" s="360"/>
      <c r="R78" s="361"/>
      <c r="S78" s="362"/>
    </row>
    <row r="79" spans="1:25" x14ac:dyDescent="0.25">
      <c r="A79" s="62"/>
      <c r="B79" s="74"/>
      <c r="C79" s="65"/>
      <c r="D79" s="65"/>
      <c r="E79" s="65"/>
      <c r="F79" s="65"/>
      <c r="G79" s="65"/>
      <c r="H79" s="75"/>
      <c r="I79" s="170">
        <f>((F79-B79)*20)+(H79-D79)</f>
        <v>0</v>
      </c>
      <c r="J79" s="176"/>
      <c r="K79" s="65"/>
      <c r="L79" s="176"/>
      <c r="M79" s="18"/>
      <c r="N79" s="179">
        <f>I79*J79</f>
        <v>0</v>
      </c>
      <c r="O79" s="170">
        <f>N79*K79*L79</f>
        <v>0</v>
      </c>
      <c r="P79" s="178">
        <f>O79*M79</f>
        <v>0</v>
      </c>
      <c r="Q79" s="363"/>
      <c r="R79" s="364"/>
      <c r="S79" s="365"/>
    </row>
    <row r="80" spans="1:25" x14ac:dyDescent="0.25">
      <c r="A80" s="67"/>
      <c r="B80" s="68"/>
      <c r="C80" s="68"/>
      <c r="D80" s="68"/>
      <c r="E80" s="68"/>
      <c r="F80" s="68"/>
      <c r="G80" s="68"/>
      <c r="H80" s="68"/>
      <c r="I80" s="69"/>
      <c r="J80" s="69"/>
      <c r="K80" s="69"/>
      <c r="L80" s="69"/>
      <c r="M80" s="69"/>
      <c r="N80" s="69">
        <f>SUM(N78:N79)</f>
        <v>325.10000000000002</v>
      </c>
      <c r="O80" s="69">
        <f>SUM(O78:O79)</f>
        <v>0</v>
      </c>
      <c r="P80" s="69">
        <f>SUM(P78:P79)</f>
        <v>0</v>
      </c>
      <c r="Q80" s="68"/>
      <c r="R80" s="70"/>
      <c r="S80" s="71"/>
    </row>
    <row r="81" spans="1:19" x14ac:dyDescent="0.25">
      <c r="A81" s="41"/>
      <c r="B81" s="42"/>
      <c r="C81" s="42"/>
      <c r="D81" s="42"/>
      <c r="E81" s="42"/>
      <c r="F81" s="42"/>
      <c r="G81" s="42"/>
      <c r="H81" s="42"/>
      <c r="I81" s="42"/>
      <c r="J81" s="42"/>
      <c r="K81" s="42"/>
      <c r="L81" s="42"/>
      <c r="M81" s="42"/>
      <c r="N81" s="283"/>
      <c r="O81" s="283"/>
      <c r="P81" s="42"/>
      <c r="Q81" s="42"/>
      <c r="R81" s="43"/>
      <c r="S81" s="44"/>
    </row>
    <row r="82" spans="1:19" x14ac:dyDescent="0.25">
      <c r="A82" s="41"/>
      <c r="B82" s="42"/>
      <c r="C82" s="42"/>
      <c r="D82" s="42"/>
      <c r="E82" s="42"/>
      <c r="F82" s="42"/>
      <c r="G82" s="42"/>
      <c r="H82" s="42"/>
      <c r="I82" s="42"/>
      <c r="J82" s="42"/>
      <c r="K82" s="42"/>
      <c r="L82" s="42"/>
      <c r="M82" s="42"/>
      <c r="N82" s="42"/>
      <c r="O82" s="42"/>
      <c r="P82" s="42"/>
      <c r="Q82" s="42"/>
      <c r="R82" s="43"/>
      <c r="S82" s="44"/>
    </row>
    <row r="83" spans="1:19" x14ac:dyDescent="0.25">
      <c r="A83" s="95" t="str">
        <f>'Planilha Orçamentária Global'!A36</f>
        <v>4.4</v>
      </c>
      <c r="B83" s="356" t="str">
        <f>'Planilha Orçamentária Global'!D36</f>
        <v>Piso Tátil</v>
      </c>
      <c r="C83" s="356"/>
      <c r="D83" s="356"/>
      <c r="E83" s="356"/>
      <c r="F83" s="356"/>
      <c r="G83" s="356"/>
      <c r="H83" s="356"/>
      <c r="I83" s="356"/>
      <c r="J83" s="356"/>
      <c r="K83" s="356"/>
      <c r="L83" s="356"/>
      <c r="M83" s="356"/>
      <c r="N83" s="356"/>
      <c r="O83" s="356"/>
      <c r="P83" s="356"/>
      <c r="Q83" s="86"/>
      <c r="R83" s="87"/>
      <c r="S83" s="88"/>
    </row>
    <row r="84" spans="1:19" ht="30" customHeight="1" x14ac:dyDescent="0.25">
      <c r="A84" s="76" t="str">
        <f>'Planilha Orçamentária Global'!A37</f>
        <v>4.4.1</v>
      </c>
      <c r="B84" s="354" t="str">
        <f>'Planilha Orçamentária Global'!D37</f>
        <v xml:space="preserve"> Piso tátil direcional e de alerta, em concreto colorido, p/deficientes visuais, dimensões 30x30cm, aplicado com argamassa industrializada ac-ii, rejuntado, exclusive regularização de base</v>
      </c>
      <c r="C84" s="354"/>
      <c r="D84" s="354"/>
      <c r="E84" s="354"/>
      <c r="F84" s="354"/>
      <c r="G84" s="354"/>
      <c r="H84" s="354"/>
      <c r="I84" s="354"/>
      <c r="J84" s="354"/>
      <c r="K84" s="354"/>
      <c r="L84" s="354"/>
      <c r="M84" s="354"/>
      <c r="N84" s="354"/>
      <c r="O84" s="354"/>
      <c r="P84" s="354"/>
      <c r="Q84" s="77"/>
      <c r="R84" s="94">
        <f>TRUNC(N88,2)</f>
        <v>4.5</v>
      </c>
      <c r="S84" s="79" t="str">
        <f>'Planilha Orçamentária Global'!E37</f>
        <v>m²</v>
      </c>
    </row>
    <row r="85" spans="1:19" x14ac:dyDescent="0.25">
      <c r="A85" s="45" t="s">
        <v>70</v>
      </c>
      <c r="B85" s="383" t="s">
        <v>66</v>
      </c>
      <c r="C85" s="383"/>
      <c r="D85" s="383"/>
      <c r="E85" s="383"/>
      <c r="F85" s="383"/>
      <c r="G85" s="383"/>
      <c r="H85" s="383"/>
      <c r="I85" s="366" t="s">
        <v>116</v>
      </c>
      <c r="J85" s="368"/>
      <c r="K85" s="366" t="s">
        <v>117</v>
      </c>
      <c r="L85" s="367"/>
      <c r="M85" s="368"/>
      <c r="N85" s="366" t="s">
        <v>118</v>
      </c>
      <c r="O85" s="368"/>
      <c r="P85" s="45"/>
      <c r="Q85" s="384" t="s">
        <v>76</v>
      </c>
      <c r="R85" s="384"/>
      <c r="S85" s="384"/>
    </row>
    <row r="86" spans="1:19" x14ac:dyDescent="0.25">
      <c r="A86" s="61"/>
      <c r="B86" s="73"/>
      <c r="C86" s="64"/>
      <c r="D86" s="161"/>
      <c r="E86" s="64"/>
      <c r="F86" s="64"/>
      <c r="G86" s="64"/>
      <c r="H86" s="162"/>
      <c r="I86" s="389">
        <v>4</v>
      </c>
      <c r="J86" s="396"/>
      <c r="K86" s="360">
        <f>18*0.25*0.25</f>
        <v>1.125</v>
      </c>
      <c r="L86" s="361"/>
      <c r="M86" s="362"/>
      <c r="N86" s="403">
        <f>K86*I86</f>
        <v>4.5</v>
      </c>
      <c r="O86" s="404"/>
      <c r="P86" s="174"/>
      <c r="Q86" s="360"/>
      <c r="R86" s="361"/>
      <c r="S86" s="362"/>
    </row>
    <row r="87" spans="1:19" x14ac:dyDescent="0.25">
      <c r="A87" s="62"/>
      <c r="B87" s="74"/>
      <c r="C87" s="65"/>
      <c r="D87" s="65"/>
      <c r="E87" s="65"/>
      <c r="F87" s="65"/>
      <c r="G87" s="65"/>
      <c r="H87" s="75"/>
      <c r="I87" s="399"/>
      <c r="J87" s="400"/>
      <c r="K87" s="380"/>
      <c r="L87" s="381"/>
      <c r="M87" s="382"/>
      <c r="N87" s="405"/>
      <c r="O87" s="406"/>
      <c r="P87" s="178"/>
      <c r="Q87" s="363"/>
      <c r="R87" s="364"/>
      <c r="S87" s="365"/>
    </row>
    <row r="88" spans="1:19" x14ac:dyDescent="0.25">
      <c r="A88" s="67"/>
      <c r="B88" s="68"/>
      <c r="C88" s="68"/>
      <c r="D88" s="68"/>
      <c r="E88" s="68"/>
      <c r="F88" s="68"/>
      <c r="G88" s="68"/>
      <c r="H88" s="68"/>
      <c r="I88" s="69"/>
      <c r="J88" s="69"/>
      <c r="K88" s="69"/>
      <c r="L88" s="69"/>
      <c r="M88" s="69"/>
      <c r="N88" s="388">
        <f>SUM(N86:O87)</f>
        <v>4.5</v>
      </c>
      <c r="O88" s="388"/>
      <c r="P88" s="69"/>
      <c r="Q88" s="68"/>
      <c r="R88" s="70"/>
      <c r="S88" s="71"/>
    </row>
    <row r="89" spans="1:19" x14ac:dyDescent="0.25">
      <c r="A89" s="41"/>
      <c r="B89" s="42"/>
      <c r="C89" s="42"/>
      <c r="D89" s="42"/>
      <c r="E89" s="42"/>
      <c r="F89" s="42"/>
      <c r="G89" s="42"/>
      <c r="H89" s="42"/>
      <c r="I89" s="42"/>
      <c r="J89" s="42"/>
      <c r="K89" s="42"/>
      <c r="L89" s="42"/>
      <c r="M89" s="42"/>
      <c r="N89" s="42"/>
      <c r="O89" s="42"/>
      <c r="P89" s="42"/>
      <c r="Q89" s="42"/>
      <c r="R89" s="43"/>
      <c r="S89" s="44"/>
    </row>
    <row r="90" spans="1:19" x14ac:dyDescent="0.25">
      <c r="A90" s="41"/>
      <c r="B90" s="42"/>
      <c r="C90" s="42"/>
      <c r="D90" s="42"/>
      <c r="E90" s="42"/>
      <c r="F90" s="42"/>
      <c r="G90" s="42"/>
      <c r="H90" s="42"/>
      <c r="I90" s="42"/>
      <c r="J90" s="42"/>
      <c r="K90" s="42"/>
      <c r="L90" s="42"/>
      <c r="M90" s="42"/>
      <c r="N90" s="42"/>
      <c r="O90" s="42"/>
      <c r="P90" s="42"/>
      <c r="Q90" s="42"/>
      <c r="R90" s="43"/>
      <c r="S90" s="44"/>
    </row>
    <row r="91" spans="1:19" x14ac:dyDescent="0.25">
      <c r="A91" s="80" t="str">
        <f>'Planilha Orçamentária Global'!A38</f>
        <v>5.0</v>
      </c>
      <c r="B91" s="355" t="str">
        <f>'Planilha Orçamentária Global'!D38</f>
        <v>SINALIZAÇÃO</v>
      </c>
      <c r="C91" s="355"/>
      <c r="D91" s="355"/>
      <c r="E91" s="355"/>
      <c r="F91" s="355"/>
      <c r="G91" s="355"/>
      <c r="H91" s="355"/>
      <c r="I91" s="355"/>
      <c r="J91" s="355"/>
      <c r="K91" s="355"/>
      <c r="L91" s="355"/>
      <c r="M91" s="355"/>
      <c r="N91" s="355"/>
      <c r="O91" s="355"/>
      <c r="P91" s="355"/>
      <c r="Q91" s="81"/>
      <c r="R91" s="82"/>
      <c r="S91" s="83"/>
    </row>
    <row r="92" spans="1:19" x14ac:dyDescent="0.25">
      <c r="A92" s="76" t="str">
        <f>'Planilha Orçamentária Global'!A39</f>
        <v>5.1</v>
      </c>
      <c r="B92" s="354" t="str">
        <f>'Planilha Orçamentária Global'!D39</f>
        <v xml:space="preserve">Placa esmaltada para identificação de rua </v>
      </c>
      <c r="C92" s="354"/>
      <c r="D92" s="354"/>
      <c r="E92" s="354"/>
      <c r="F92" s="354"/>
      <c r="G92" s="354"/>
      <c r="H92" s="354"/>
      <c r="I92" s="354"/>
      <c r="J92" s="354"/>
      <c r="K92" s="354"/>
      <c r="L92" s="354"/>
      <c r="M92" s="354"/>
      <c r="N92" s="354"/>
      <c r="O92" s="354"/>
      <c r="P92" s="354"/>
      <c r="Q92" s="77"/>
      <c r="R92" s="94">
        <f>TRUNC(A96,2)</f>
        <v>2</v>
      </c>
      <c r="S92" s="79" t="str">
        <f>'Planilha Orçamentária Global'!E39</f>
        <v>und</v>
      </c>
    </row>
    <row r="93" spans="1:19" x14ac:dyDescent="0.25">
      <c r="A93" s="45" t="s">
        <v>70</v>
      </c>
      <c r="B93" s="383" t="s">
        <v>66</v>
      </c>
      <c r="C93" s="383"/>
      <c r="D93" s="383"/>
      <c r="E93" s="383"/>
      <c r="F93" s="383"/>
      <c r="G93" s="383"/>
      <c r="H93" s="383"/>
      <c r="I93" s="45" t="s">
        <v>67</v>
      </c>
      <c r="J93" s="45" t="s">
        <v>68</v>
      </c>
      <c r="K93" s="45" t="s">
        <v>69</v>
      </c>
      <c r="L93" s="45" t="s">
        <v>71</v>
      </c>
      <c r="M93" s="45" t="s">
        <v>72</v>
      </c>
      <c r="N93" s="45" t="s">
        <v>73</v>
      </c>
      <c r="O93" s="45" t="s">
        <v>74</v>
      </c>
      <c r="P93" s="45" t="s">
        <v>75</v>
      </c>
      <c r="Q93" s="384" t="s">
        <v>76</v>
      </c>
      <c r="R93" s="384"/>
      <c r="S93" s="384"/>
    </row>
    <row r="94" spans="1:19" x14ac:dyDescent="0.25">
      <c r="A94" s="61">
        <v>2</v>
      </c>
      <c r="B94" s="46"/>
      <c r="C94" s="47"/>
      <c r="D94" s="48"/>
      <c r="E94" s="47"/>
      <c r="F94" s="47"/>
      <c r="G94" s="47"/>
      <c r="H94" s="49"/>
      <c r="I94" s="47"/>
      <c r="J94" s="56"/>
      <c r="K94" s="47"/>
      <c r="L94" s="56"/>
      <c r="M94" s="47"/>
      <c r="N94" s="59"/>
      <c r="O94" s="47"/>
      <c r="P94" s="56"/>
      <c r="Q94" s="360"/>
      <c r="R94" s="361"/>
      <c r="S94" s="362"/>
    </row>
    <row r="95" spans="1:19" x14ac:dyDescent="0.25">
      <c r="A95" s="62"/>
      <c r="B95" s="50"/>
      <c r="C95" s="51"/>
      <c r="D95" s="51"/>
      <c r="E95" s="51"/>
      <c r="F95" s="51"/>
      <c r="G95" s="51"/>
      <c r="H95" s="52"/>
      <c r="I95" s="51"/>
      <c r="J95" s="57"/>
      <c r="K95" s="51"/>
      <c r="L95" s="57"/>
      <c r="M95" s="120"/>
      <c r="N95" s="60"/>
      <c r="O95" s="51"/>
      <c r="P95" s="57"/>
      <c r="Q95" s="363"/>
      <c r="R95" s="364"/>
      <c r="S95" s="365"/>
    </row>
    <row r="96" spans="1:19" x14ac:dyDescent="0.25">
      <c r="A96" s="67">
        <f>SUM(A94:A95)</f>
        <v>2</v>
      </c>
      <c r="B96" s="68"/>
      <c r="C96" s="68"/>
      <c r="D96" s="68"/>
      <c r="E96" s="68"/>
      <c r="F96" s="68"/>
      <c r="G96" s="68"/>
      <c r="H96" s="68"/>
      <c r="I96" s="69"/>
      <c r="J96" s="69"/>
      <c r="K96" s="69"/>
      <c r="L96" s="69"/>
      <c r="M96" s="69"/>
      <c r="N96" s="69"/>
      <c r="O96" s="69"/>
      <c r="P96" s="69"/>
      <c r="Q96" s="68"/>
      <c r="R96" s="70"/>
      <c r="S96" s="71"/>
    </row>
    <row r="99" spans="1:19" x14ac:dyDescent="0.25">
      <c r="A99" s="76" t="str">
        <f>'Planilha Orçamentária Global'!A40</f>
        <v>5.2</v>
      </c>
      <c r="B99" s="354" t="str">
        <f>'Planilha Orçamentária Global'!D40</f>
        <v>Placa de sinalização em chapa de aço num 16 com pintura refletiva</v>
      </c>
      <c r="C99" s="354"/>
      <c r="D99" s="354"/>
      <c r="E99" s="354"/>
      <c r="F99" s="354"/>
      <c r="G99" s="354"/>
      <c r="H99" s="354"/>
      <c r="I99" s="354"/>
      <c r="J99" s="354"/>
      <c r="K99" s="354"/>
      <c r="L99" s="354"/>
      <c r="M99" s="354"/>
      <c r="N99" s="354"/>
      <c r="O99" s="354"/>
      <c r="P99" s="354"/>
      <c r="Q99" s="77"/>
      <c r="R99" s="94">
        <f>TRUNC(P103,2)</f>
        <v>0.28999999999999998</v>
      </c>
      <c r="S99" s="79" t="str">
        <f>'Planilha Rua Jose Ricardo G C'!E40</f>
        <v>m²</v>
      </c>
    </row>
    <row r="100" spans="1:19" x14ac:dyDescent="0.25">
      <c r="A100" s="45"/>
      <c r="B100" s="383" t="s">
        <v>66</v>
      </c>
      <c r="C100" s="383"/>
      <c r="D100" s="383"/>
      <c r="E100" s="383"/>
      <c r="F100" s="383"/>
      <c r="G100" s="383"/>
      <c r="H100" s="383"/>
      <c r="I100" s="366" t="s">
        <v>5</v>
      </c>
      <c r="J100" s="368"/>
      <c r="K100" s="366" t="s">
        <v>129</v>
      </c>
      <c r="L100" s="367"/>
      <c r="M100" s="367"/>
      <c r="N100" s="368"/>
      <c r="O100" s="45" t="s">
        <v>130</v>
      </c>
      <c r="P100" s="45" t="s">
        <v>118</v>
      </c>
      <c r="Q100" s="384" t="s">
        <v>76</v>
      </c>
      <c r="R100" s="384"/>
      <c r="S100" s="384"/>
    </row>
    <row r="101" spans="1:19" x14ac:dyDescent="0.25">
      <c r="A101" s="61"/>
      <c r="B101" s="46"/>
      <c r="C101" s="47"/>
      <c r="D101" s="48"/>
      <c r="E101" s="47"/>
      <c r="F101" s="47"/>
      <c r="G101" s="47"/>
      <c r="H101" s="49"/>
      <c r="I101" s="360">
        <v>1</v>
      </c>
      <c r="J101" s="362"/>
      <c r="K101" s="360" t="s">
        <v>135</v>
      </c>
      <c r="L101" s="361"/>
      <c r="M101" s="361"/>
      <c r="N101" s="362"/>
      <c r="O101" s="216">
        <v>0.29799999999999999</v>
      </c>
      <c r="P101" s="186">
        <f>O101*I101</f>
        <v>0.29799999999999999</v>
      </c>
      <c r="Q101" s="360"/>
      <c r="R101" s="361"/>
      <c r="S101" s="362"/>
    </row>
    <row r="102" spans="1:19" x14ac:dyDescent="0.25">
      <c r="A102" s="62"/>
      <c r="B102" s="50"/>
      <c r="C102" s="51"/>
      <c r="D102" s="51"/>
      <c r="E102" s="51"/>
      <c r="F102" s="51"/>
      <c r="G102" s="51"/>
      <c r="H102" s="52"/>
      <c r="I102" s="363"/>
      <c r="J102" s="365"/>
      <c r="K102" s="363"/>
      <c r="L102" s="364"/>
      <c r="M102" s="364"/>
      <c r="N102" s="365"/>
      <c r="O102" s="51"/>
      <c r="P102" s="187">
        <f>O102*I102</f>
        <v>0</v>
      </c>
      <c r="Q102" s="363"/>
      <c r="R102" s="364"/>
      <c r="S102" s="365"/>
    </row>
    <row r="103" spans="1:19" x14ac:dyDescent="0.25">
      <c r="A103" s="67"/>
      <c r="B103" s="68"/>
      <c r="C103" s="68"/>
      <c r="D103" s="68"/>
      <c r="E103" s="68"/>
      <c r="F103" s="68"/>
      <c r="G103" s="68"/>
      <c r="H103" s="68"/>
      <c r="I103" s="388">
        <f>SUM(I101:J102)</f>
        <v>1</v>
      </c>
      <c r="J103" s="388"/>
      <c r="K103" s="69"/>
      <c r="L103" s="69"/>
      <c r="M103" s="69"/>
      <c r="N103" s="69"/>
      <c r="O103" s="69"/>
      <c r="P103" s="188">
        <f>SUM(P101:P102)</f>
        <v>0.29799999999999999</v>
      </c>
      <c r="Q103" s="68"/>
      <c r="R103" s="70"/>
      <c r="S103" s="71"/>
    </row>
    <row r="106" spans="1:19" x14ac:dyDescent="0.25">
      <c r="A106" s="76" t="str">
        <f>'Planilha Orçamentária Global'!A41</f>
        <v>5.3</v>
      </c>
      <c r="B106" s="354" t="str">
        <f>'Planilha Orçamentária Global'!D41</f>
        <v>Sinalização horizontal com tinta retrorrefletiva a base de resina acrílica com microesferas de vidro</v>
      </c>
      <c r="C106" s="354"/>
      <c r="D106" s="354"/>
      <c r="E106" s="354"/>
      <c r="F106" s="354"/>
      <c r="G106" s="354"/>
      <c r="H106" s="354"/>
      <c r="I106" s="354"/>
      <c r="J106" s="354"/>
      <c r="K106" s="354"/>
      <c r="L106" s="354"/>
      <c r="M106" s="354"/>
      <c r="N106" s="354"/>
      <c r="O106" s="354"/>
      <c r="P106" s="354"/>
      <c r="Q106" s="77"/>
      <c r="R106" s="94">
        <f>TRUNC(P110,2)</f>
        <v>1.5</v>
      </c>
      <c r="S106" s="79" t="str">
        <f>'Planilha Orçamentária Global'!E41</f>
        <v>m²</v>
      </c>
    </row>
    <row r="107" spans="1:19" x14ac:dyDescent="0.25">
      <c r="A107" s="45" t="s">
        <v>70</v>
      </c>
      <c r="B107" s="383" t="s">
        <v>66</v>
      </c>
      <c r="C107" s="383"/>
      <c r="D107" s="383"/>
      <c r="E107" s="383"/>
      <c r="F107" s="383"/>
      <c r="G107" s="383"/>
      <c r="H107" s="383"/>
      <c r="I107" s="366"/>
      <c r="J107" s="368"/>
      <c r="K107" s="366" t="s">
        <v>131</v>
      </c>
      <c r="L107" s="367"/>
      <c r="M107" s="367"/>
      <c r="N107" s="368"/>
      <c r="O107" s="45" t="s">
        <v>130</v>
      </c>
      <c r="P107" s="45" t="s">
        <v>118</v>
      </c>
      <c r="Q107" s="384" t="s">
        <v>76</v>
      </c>
      <c r="R107" s="384"/>
      <c r="S107" s="384"/>
    </row>
    <row r="108" spans="1:19" x14ac:dyDescent="0.25">
      <c r="A108" s="61"/>
      <c r="B108" s="46"/>
      <c r="C108" s="47"/>
      <c r="D108" s="48"/>
      <c r="E108" s="47"/>
      <c r="F108" s="47"/>
      <c r="G108" s="47"/>
      <c r="H108" s="49"/>
      <c r="I108" s="360"/>
      <c r="J108" s="362"/>
      <c r="K108" s="389">
        <v>6</v>
      </c>
      <c r="L108" s="361"/>
      <c r="M108" s="361"/>
      <c r="N108" s="362"/>
      <c r="O108" s="161">
        <f>0.5*0.5</f>
        <v>0.25</v>
      </c>
      <c r="P108" s="164">
        <f>O108*K108</f>
        <v>1.5</v>
      </c>
      <c r="Q108" s="360"/>
      <c r="R108" s="361"/>
      <c r="S108" s="362"/>
    </row>
    <row r="109" spans="1:19" x14ac:dyDescent="0.25">
      <c r="A109" s="62"/>
      <c r="B109" s="50"/>
      <c r="C109" s="51"/>
      <c r="D109" s="51"/>
      <c r="E109" s="51"/>
      <c r="F109" s="51"/>
      <c r="G109" s="51"/>
      <c r="H109" s="52"/>
      <c r="I109" s="363"/>
      <c r="J109" s="365"/>
      <c r="K109" s="363"/>
      <c r="L109" s="364"/>
      <c r="M109" s="364"/>
      <c r="N109" s="365"/>
      <c r="O109" s="189"/>
      <c r="P109" s="168">
        <f>O109*K109</f>
        <v>0</v>
      </c>
      <c r="Q109" s="363"/>
      <c r="R109" s="364"/>
      <c r="S109" s="365"/>
    </row>
    <row r="110" spans="1:19" x14ac:dyDescent="0.25">
      <c r="A110" s="67"/>
      <c r="B110" s="68"/>
      <c r="C110" s="68"/>
      <c r="D110" s="68"/>
      <c r="E110" s="68"/>
      <c r="F110" s="68"/>
      <c r="G110" s="68"/>
      <c r="H110" s="68"/>
      <c r="I110" s="69"/>
      <c r="J110" s="69"/>
      <c r="K110" s="69"/>
      <c r="L110" s="69"/>
      <c r="M110" s="69"/>
      <c r="N110" s="69"/>
      <c r="O110" s="69"/>
      <c r="P110" s="69">
        <f>SUM(P108:P109)</f>
        <v>1.5</v>
      </c>
      <c r="Q110" s="68"/>
      <c r="R110" s="70"/>
      <c r="S110" s="71"/>
    </row>
    <row r="113" spans="1:19" x14ac:dyDescent="0.25">
      <c r="A113" s="76" t="str">
        <f>'Planilha Orçamentária Global'!A42</f>
        <v>5.4</v>
      </c>
      <c r="B113" s="354" t="str">
        <f>'Planilha Orçamentária Global'!D42</f>
        <v>Confecção suporte e travessa para placa de sinalização</v>
      </c>
      <c r="C113" s="354"/>
      <c r="D113" s="354"/>
      <c r="E113" s="354"/>
      <c r="F113" s="354"/>
      <c r="G113" s="354"/>
      <c r="H113" s="354"/>
      <c r="I113" s="354"/>
      <c r="J113" s="354"/>
      <c r="K113" s="354"/>
      <c r="L113" s="354"/>
      <c r="M113" s="354"/>
      <c r="N113" s="354"/>
      <c r="O113" s="354"/>
      <c r="P113" s="354"/>
      <c r="Q113" s="77"/>
      <c r="R113" s="94">
        <f>K117</f>
        <v>3</v>
      </c>
      <c r="S113" s="79" t="str">
        <f>'Planilha Orçamentária Global'!E42</f>
        <v>und</v>
      </c>
    </row>
    <row r="114" spans="1:19" x14ac:dyDescent="0.25">
      <c r="A114" s="45"/>
      <c r="B114" s="383"/>
      <c r="C114" s="383"/>
      <c r="D114" s="383"/>
      <c r="E114" s="383"/>
      <c r="F114" s="383"/>
      <c r="G114" s="383"/>
      <c r="H114" s="383"/>
      <c r="I114" s="366"/>
      <c r="J114" s="368"/>
      <c r="K114" s="366" t="s">
        <v>132</v>
      </c>
      <c r="L114" s="367"/>
      <c r="M114" s="367"/>
      <c r="N114" s="368"/>
      <c r="O114" s="45"/>
      <c r="P114" s="45"/>
      <c r="Q114" s="384" t="s">
        <v>76</v>
      </c>
      <c r="R114" s="384"/>
      <c r="S114" s="384"/>
    </row>
    <row r="115" spans="1:19" x14ac:dyDescent="0.25">
      <c r="A115" s="61"/>
      <c r="B115" s="46"/>
      <c r="C115" s="47"/>
      <c r="D115" s="48"/>
      <c r="E115" s="47"/>
      <c r="F115" s="47"/>
      <c r="G115" s="47"/>
      <c r="H115" s="49"/>
      <c r="I115" s="360"/>
      <c r="J115" s="362"/>
      <c r="K115" s="389">
        <f>I103+A96</f>
        <v>3</v>
      </c>
      <c r="L115" s="361"/>
      <c r="M115" s="361"/>
      <c r="N115" s="362"/>
      <c r="O115" s="47"/>
      <c r="P115" s="164"/>
      <c r="Q115" s="360"/>
      <c r="R115" s="361"/>
      <c r="S115" s="362"/>
    </row>
    <row r="116" spans="1:19" x14ac:dyDescent="0.25">
      <c r="A116" s="62"/>
      <c r="B116" s="50"/>
      <c r="C116" s="51"/>
      <c r="D116" s="51"/>
      <c r="E116" s="51"/>
      <c r="F116" s="51"/>
      <c r="G116" s="51"/>
      <c r="H116" s="52"/>
      <c r="I116" s="363"/>
      <c r="J116" s="365"/>
      <c r="K116" s="363"/>
      <c r="L116" s="364"/>
      <c r="M116" s="364"/>
      <c r="N116" s="365"/>
      <c r="O116" s="51"/>
      <c r="P116" s="168"/>
      <c r="Q116" s="363"/>
      <c r="R116" s="364"/>
      <c r="S116" s="365"/>
    </row>
    <row r="117" spans="1:19" x14ac:dyDescent="0.25">
      <c r="A117" s="67"/>
      <c r="B117" s="68"/>
      <c r="C117" s="68"/>
      <c r="D117" s="68"/>
      <c r="E117" s="68"/>
      <c r="F117" s="68"/>
      <c r="G117" s="68"/>
      <c r="H117" s="68"/>
      <c r="I117" s="69"/>
      <c r="J117" s="69"/>
      <c r="K117" s="388">
        <f>SUM(K115:N116)</f>
        <v>3</v>
      </c>
      <c r="L117" s="388"/>
      <c r="M117" s="388"/>
      <c r="N117" s="388"/>
      <c r="O117" s="69"/>
      <c r="P117" s="69"/>
      <c r="Q117" s="68"/>
      <c r="R117" s="70"/>
      <c r="S117" s="71"/>
    </row>
  </sheetData>
  <mergeCells count="125">
    <mergeCell ref="K117:N117"/>
    <mergeCell ref="I116:J116"/>
    <mergeCell ref="K116:N116"/>
    <mergeCell ref="Q116:S116"/>
    <mergeCell ref="B113:P113"/>
    <mergeCell ref="B114:H114"/>
    <mergeCell ref="I114:J114"/>
    <mergeCell ref="K114:N114"/>
    <mergeCell ref="Q114:S114"/>
    <mergeCell ref="I115:J115"/>
    <mergeCell ref="K115:N115"/>
    <mergeCell ref="Q115:S115"/>
    <mergeCell ref="I108:J108"/>
    <mergeCell ref="K108:N108"/>
    <mergeCell ref="Q108:S108"/>
    <mergeCell ref="I109:J109"/>
    <mergeCell ref="K109:N109"/>
    <mergeCell ref="Q109:S109"/>
    <mergeCell ref="I103:J103"/>
    <mergeCell ref="B106:P106"/>
    <mergeCell ref="B107:H107"/>
    <mergeCell ref="I107:J107"/>
    <mergeCell ref="K107:N107"/>
    <mergeCell ref="Q107:S107"/>
    <mergeCell ref="I101:J101"/>
    <mergeCell ref="K101:N101"/>
    <mergeCell ref="Q101:S101"/>
    <mergeCell ref="I102:J102"/>
    <mergeCell ref="K102:N102"/>
    <mergeCell ref="Q102:S102"/>
    <mergeCell ref="Q95:S95"/>
    <mergeCell ref="B99:P99"/>
    <mergeCell ref="B100:H100"/>
    <mergeCell ref="I100:J100"/>
    <mergeCell ref="K100:N100"/>
    <mergeCell ref="Q100:S100"/>
    <mergeCell ref="N88:O88"/>
    <mergeCell ref="B91:P91"/>
    <mergeCell ref="B92:P92"/>
    <mergeCell ref="B93:H93"/>
    <mergeCell ref="Q93:S93"/>
    <mergeCell ref="Q94:S94"/>
    <mergeCell ref="I86:J86"/>
    <mergeCell ref="K86:M86"/>
    <mergeCell ref="N86:O86"/>
    <mergeCell ref="Q86:S86"/>
    <mergeCell ref="I87:J87"/>
    <mergeCell ref="K87:M87"/>
    <mergeCell ref="N87:O87"/>
    <mergeCell ref="Q87:S87"/>
    <mergeCell ref="B84:P84"/>
    <mergeCell ref="B85:H85"/>
    <mergeCell ref="I85:J85"/>
    <mergeCell ref="K85:M85"/>
    <mergeCell ref="N85:O85"/>
    <mergeCell ref="Q85:S85"/>
    <mergeCell ref="B76:P76"/>
    <mergeCell ref="B77:H77"/>
    <mergeCell ref="Q77:S77"/>
    <mergeCell ref="Q78:S78"/>
    <mergeCell ref="Q79:S79"/>
    <mergeCell ref="B83:P83"/>
    <mergeCell ref="I72:J72"/>
    <mergeCell ref="K72:L72"/>
    <mergeCell ref="M72:N72"/>
    <mergeCell ref="O72:P72"/>
    <mergeCell ref="Q72:S72"/>
    <mergeCell ref="O73:P73"/>
    <mergeCell ref="Q70:S70"/>
    <mergeCell ref="I71:J71"/>
    <mergeCell ref="K71:L71"/>
    <mergeCell ref="M71:N71"/>
    <mergeCell ref="O71:P71"/>
    <mergeCell ref="Q71:S71"/>
    <mergeCell ref="Q57:S57"/>
    <mergeCell ref="B45:P45"/>
    <mergeCell ref="B46:P46"/>
    <mergeCell ref="B47:P47"/>
    <mergeCell ref="B48:H48"/>
    <mergeCell ref="Q48:S48"/>
    <mergeCell ref="Q49:S49"/>
    <mergeCell ref="B69:P69"/>
    <mergeCell ref="B70:H70"/>
    <mergeCell ref="I70:J70"/>
    <mergeCell ref="K70:L70"/>
    <mergeCell ref="M70:N70"/>
    <mergeCell ref="O70:P70"/>
    <mergeCell ref="Q58:S58"/>
    <mergeCell ref="B62:P62"/>
    <mergeCell ref="B63:P63"/>
    <mergeCell ref="B64:H64"/>
    <mergeCell ref="Q64:S64"/>
    <mergeCell ref="Q65:S65"/>
    <mergeCell ref="B38:P38"/>
    <mergeCell ref="B39:H39"/>
    <mergeCell ref="Q39:S39"/>
    <mergeCell ref="Q40:S40"/>
    <mergeCell ref="Q41:S41"/>
    <mergeCell ref="Q50:S50"/>
    <mergeCell ref="B54:P54"/>
    <mergeCell ref="B55:P55"/>
    <mergeCell ref="B56:H56"/>
    <mergeCell ref="Q56:S56"/>
    <mergeCell ref="B32:H32"/>
    <mergeCell ref="Q32:S32"/>
    <mergeCell ref="Q33:S33"/>
    <mergeCell ref="Q34:S34"/>
    <mergeCell ref="B24:H24"/>
    <mergeCell ref="Q24:S24"/>
    <mergeCell ref="Q25:S25"/>
    <mergeCell ref="B29:P29"/>
    <mergeCell ref="B30:P30"/>
    <mergeCell ref="B31:P31"/>
    <mergeCell ref="B16:P16"/>
    <mergeCell ref="B17:H17"/>
    <mergeCell ref="Q17:S17"/>
    <mergeCell ref="Q18:S18"/>
    <mergeCell ref="Q19:S19"/>
    <mergeCell ref="B23:P23"/>
    <mergeCell ref="A1:S2"/>
    <mergeCell ref="B9:P9"/>
    <mergeCell ref="B10:P10"/>
    <mergeCell ref="Q11:S11"/>
    <mergeCell ref="Q12:S12"/>
    <mergeCell ref="B15:P15"/>
  </mergeCells>
  <pageMargins left="0.51181102362204722" right="0.51181102362204722" top="0.78740157480314965" bottom="0.78740157480314965" header="0.31496062992125984" footer="0.31496062992125984"/>
  <pageSetup paperSize="9" scale="66" orientation="portrait" r:id="rId1"/>
  <rowBreaks count="1" manualBreakCount="1">
    <brk id="67" max="18" man="1"/>
  </rowBreaks>
  <colBreaks count="1" manualBreakCount="1">
    <brk id="19" max="1048575" man="1"/>
  </col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7:CA43"/>
  <sheetViews>
    <sheetView view="pageBreakPreview" topLeftCell="A10" zoomScale="110" zoomScaleNormal="85" zoomScaleSheetLayoutView="110" workbookViewId="0">
      <selection activeCell="I25" sqref="I25"/>
    </sheetView>
  </sheetViews>
  <sheetFormatPr defaultRowHeight="15" x14ac:dyDescent="0.25"/>
  <cols>
    <col min="1" max="2" width="9.140625" style="102"/>
    <col min="3" max="3" width="12" style="102" customWidth="1"/>
    <col min="4" max="4" width="70.28515625" style="102" customWidth="1"/>
    <col min="5" max="5" width="9.140625" style="102"/>
    <col min="6" max="6" width="11.7109375" style="102" customWidth="1"/>
    <col min="7" max="7" width="13.42578125" style="102" customWidth="1"/>
    <col min="8" max="8" width="13.28515625" style="102" customWidth="1"/>
    <col min="9" max="9" width="17.42578125" style="102" customWidth="1"/>
    <col min="10" max="10" width="9.140625" style="102"/>
    <col min="11" max="11" width="12.85546875" style="102" bestFit="1" customWidth="1"/>
    <col min="12" max="16384" width="9.140625" style="102"/>
  </cols>
  <sheetData>
    <row r="7" spans="1:79" ht="15" customHeight="1" x14ac:dyDescent="0.3">
      <c r="A7" s="349" t="s">
        <v>55</v>
      </c>
      <c r="B7" s="349"/>
      <c r="C7" s="349"/>
      <c r="D7" s="349"/>
      <c r="E7" s="349"/>
      <c r="F7" s="349"/>
      <c r="G7" s="349"/>
      <c r="H7" s="349"/>
      <c r="I7" s="349"/>
      <c r="J7" s="128"/>
      <c r="K7" s="128"/>
      <c r="L7" s="128"/>
      <c r="M7" s="128"/>
      <c r="N7" s="128"/>
      <c r="O7" s="128"/>
      <c r="P7" s="128"/>
      <c r="Q7" s="128"/>
      <c r="R7" s="128"/>
      <c r="S7" s="128"/>
      <c r="T7" s="128"/>
      <c r="U7" s="128"/>
      <c r="V7" s="128"/>
      <c r="W7" s="128"/>
      <c r="X7" s="128"/>
      <c r="Y7" s="128"/>
      <c r="Z7" s="128"/>
      <c r="AA7" s="128"/>
      <c r="AB7" s="128"/>
      <c r="AC7" s="128"/>
      <c r="AD7" s="128"/>
      <c r="AE7" s="128"/>
      <c r="AF7" s="128"/>
      <c r="AG7" s="128"/>
      <c r="AH7" s="128"/>
      <c r="AI7" s="128"/>
      <c r="AJ7" s="128"/>
      <c r="AK7" s="128"/>
      <c r="AL7" s="128"/>
      <c r="AM7" s="128"/>
      <c r="AN7" s="128"/>
      <c r="AO7" s="128"/>
      <c r="AP7" s="128"/>
      <c r="AQ7" s="128"/>
      <c r="AR7" s="128"/>
      <c r="AS7" s="128"/>
      <c r="AT7" s="128"/>
      <c r="AU7" s="128"/>
      <c r="AV7" s="128"/>
      <c r="AW7" s="128"/>
      <c r="AX7" s="128"/>
      <c r="AY7" s="128"/>
      <c r="AZ7" s="128"/>
      <c r="BA7" s="128"/>
      <c r="BB7" s="128"/>
      <c r="BC7" s="128"/>
      <c r="BD7" s="128"/>
      <c r="BE7" s="128"/>
      <c r="BF7" s="128"/>
      <c r="BG7" s="128"/>
      <c r="BH7" s="128"/>
      <c r="BI7" s="128"/>
      <c r="BJ7" s="128"/>
      <c r="BK7" s="128"/>
      <c r="BL7" s="128"/>
      <c r="BM7" s="128"/>
      <c r="BN7" s="128"/>
      <c r="BO7" s="128"/>
      <c r="BP7" s="128"/>
      <c r="BQ7" s="128"/>
      <c r="BR7" s="128"/>
      <c r="BS7" s="128"/>
      <c r="BT7" s="128"/>
      <c r="BU7" s="128"/>
      <c r="BV7" s="128"/>
      <c r="BW7" s="128"/>
      <c r="BX7" s="128"/>
      <c r="BY7" s="128"/>
      <c r="BZ7" s="128"/>
      <c r="CA7" s="128"/>
    </row>
    <row r="8" spans="1:79" ht="15" customHeight="1" x14ac:dyDescent="0.3">
      <c r="A8" s="128"/>
      <c r="B8" s="128"/>
      <c r="C8" s="128"/>
      <c r="D8" s="128"/>
      <c r="E8" s="128"/>
      <c r="F8" s="128"/>
      <c r="G8" s="128"/>
      <c r="H8" s="128"/>
      <c r="I8" s="128"/>
      <c r="J8" s="128"/>
      <c r="K8" s="128"/>
      <c r="L8" s="128"/>
      <c r="M8" s="128"/>
      <c r="N8" s="128"/>
      <c r="O8" s="128"/>
      <c r="P8" s="128"/>
      <c r="Q8" s="128"/>
      <c r="R8" s="128"/>
      <c r="S8" s="128"/>
      <c r="T8" s="128"/>
      <c r="U8" s="128"/>
      <c r="V8" s="128"/>
      <c r="W8" s="128"/>
      <c r="X8" s="128"/>
      <c r="Y8" s="128"/>
      <c r="Z8" s="128"/>
      <c r="AA8" s="128"/>
      <c r="AB8" s="128"/>
      <c r="AC8" s="128"/>
      <c r="AD8" s="128"/>
      <c r="AE8" s="128"/>
      <c r="AF8" s="128"/>
      <c r="AG8" s="128"/>
      <c r="AH8" s="128"/>
      <c r="AI8" s="128"/>
      <c r="AJ8" s="128"/>
      <c r="AK8" s="128"/>
      <c r="AL8" s="128"/>
      <c r="AM8" s="128"/>
      <c r="AN8" s="128"/>
      <c r="AO8" s="128"/>
      <c r="AP8" s="128"/>
      <c r="AQ8" s="128"/>
      <c r="AR8" s="128"/>
      <c r="AS8" s="128"/>
      <c r="AT8" s="128"/>
      <c r="AU8" s="128"/>
      <c r="AV8" s="128"/>
      <c r="AW8" s="128"/>
      <c r="AX8" s="128"/>
      <c r="AY8" s="128"/>
      <c r="AZ8" s="128"/>
      <c r="BA8" s="128"/>
      <c r="BB8" s="128"/>
      <c r="BC8" s="128"/>
      <c r="BD8" s="128"/>
      <c r="BE8" s="128"/>
      <c r="BF8" s="128"/>
      <c r="BG8" s="128"/>
      <c r="BH8" s="128"/>
      <c r="BI8" s="128"/>
      <c r="BJ8" s="128"/>
      <c r="BK8" s="128"/>
      <c r="BL8" s="128"/>
      <c r="BM8" s="128"/>
      <c r="BN8" s="128"/>
      <c r="BO8" s="128"/>
      <c r="BP8" s="128"/>
      <c r="BQ8" s="128"/>
      <c r="BR8" s="128"/>
      <c r="BS8" s="128"/>
      <c r="BT8" s="128"/>
      <c r="BU8" s="128"/>
      <c r="BV8" s="128"/>
      <c r="BW8" s="128"/>
      <c r="BX8" s="128"/>
      <c r="BY8" s="128"/>
      <c r="BZ8" s="128"/>
      <c r="CA8" s="128"/>
    </row>
    <row r="9" spans="1:79" x14ac:dyDescent="0.25">
      <c r="A9" s="350" t="s">
        <v>56</v>
      </c>
      <c r="B9" s="350"/>
      <c r="C9" s="350"/>
      <c r="D9" s="350"/>
      <c r="E9" s="350"/>
      <c r="F9" s="350"/>
      <c r="G9" s="350"/>
      <c r="H9" s="350"/>
      <c r="I9" s="350"/>
      <c r="J9" s="127"/>
      <c r="K9" s="127"/>
      <c r="L9" s="127"/>
      <c r="M9" s="127"/>
      <c r="N9" s="127"/>
      <c r="O9" s="127"/>
      <c r="P9" s="127"/>
      <c r="Q9" s="127"/>
      <c r="R9" s="127"/>
      <c r="S9" s="127"/>
      <c r="T9" s="127"/>
      <c r="U9" s="127"/>
      <c r="V9" s="127"/>
      <c r="W9" s="127"/>
      <c r="X9" s="127"/>
      <c r="Y9" s="127"/>
      <c r="Z9" s="127"/>
      <c r="AA9" s="127"/>
      <c r="AB9" s="127"/>
      <c r="AC9" s="127"/>
      <c r="AD9" s="127"/>
      <c r="AE9" s="127"/>
      <c r="AF9" s="127"/>
      <c r="AG9" s="127"/>
      <c r="AH9" s="127"/>
      <c r="AI9" s="127"/>
      <c r="AJ9" s="127"/>
      <c r="AK9" s="127"/>
      <c r="AL9" s="127"/>
      <c r="AM9" s="127"/>
      <c r="AN9" s="127"/>
      <c r="AO9" s="127"/>
      <c r="AP9" s="127"/>
      <c r="AQ9" s="127"/>
      <c r="AR9" s="127"/>
      <c r="AS9" s="127"/>
      <c r="AT9" s="127"/>
      <c r="AU9" s="127"/>
      <c r="AV9" s="127"/>
      <c r="AW9" s="127"/>
      <c r="AX9" s="127"/>
      <c r="AY9" s="127"/>
      <c r="AZ9" s="127"/>
      <c r="BA9" s="127"/>
      <c r="BB9" s="127"/>
      <c r="BC9" s="127"/>
      <c r="BD9" s="127"/>
      <c r="BE9" s="127"/>
      <c r="BF9" s="127"/>
      <c r="BG9" s="127"/>
      <c r="BH9" s="127"/>
      <c r="BI9" s="127"/>
      <c r="BJ9" s="127"/>
      <c r="BK9" s="127"/>
      <c r="BL9" s="127"/>
      <c r="BM9" s="127"/>
      <c r="BN9" s="127"/>
      <c r="BO9" s="127"/>
      <c r="BP9" s="127"/>
      <c r="BQ9" s="127"/>
      <c r="BR9" s="127"/>
      <c r="BS9" s="127"/>
      <c r="BT9" s="127"/>
      <c r="BU9" s="127"/>
      <c r="BV9" s="127"/>
      <c r="BW9" s="127"/>
      <c r="BX9" s="127"/>
      <c r="BY9" s="127"/>
      <c r="BZ9" s="127"/>
      <c r="CA9" s="127"/>
    </row>
    <row r="10" spans="1:79" x14ac:dyDescent="0.25">
      <c r="A10" s="350" t="s">
        <v>57</v>
      </c>
      <c r="B10" s="350"/>
      <c r="C10" s="350"/>
      <c r="D10" s="350"/>
      <c r="E10" s="350"/>
      <c r="F10" s="350"/>
      <c r="G10" s="350"/>
      <c r="H10" s="350"/>
      <c r="I10" s="350"/>
      <c r="J10" s="127"/>
      <c r="K10" s="127"/>
      <c r="L10" s="127"/>
      <c r="M10" s="127"/>
      <c r="N10" s="127"/>
      <c r="O10" s="127"/>
      <c r="P10" s="127"/>
      <c r="Q10" s="127"/>
      <c r="R10" s="127"/>
      <c r="S10" s="127"/>
      <c r="T10" s="127"/>
      <c r="U10" s="127"/>
      <c r="V10" s="127"/>
      <c r="W10" s="127"/>
      <c r="X10" s="127"/>
      <c r="Y10" s="127"/>
      <c r="Z10" s="127"/>
      <c r="AA10" s="127"/>
      <c r="AB10" s="127"/>
      <c r="AC10" s="127"/>
      <c r="AD10" s="127"/>
      <c r="AE10" s="127"/>
      <c r="AF10" s="127"/>
      <c r="AG10" s="127"/>
      <c r="AH10" s="127"/>
      <c r="AI10" s="127"/>
      <c r="AJ10" s="127"/>
      <c r="AK10" s="127"/>
      <c r="AL10" s="127"/>
      <c r="AM10" s="127"/>
      <c r="AN10" s="127"/>
      <c r="AO10" s="127"/>
      <c r="AP10" s="127"/>
      <c r="AQ10" s="127"/>
      <c r="AR10" s="127"/>
      <c r="AS10" s="127"/>
      <c r="AT10" s="127"/>
      <c r="AU10" s="127"/>
      <c r="AV10" s="127"/>
      <c r="AW10" s="127"/>
      <c r="AX10" s="127"/>
      <c r="AY10" s="127"/>
      <c r="AZ10" s="127"/>
      <c r="BA10" s="127"/>
      <c r="BB10" s="127"/>
      <c r="BC10" s="127"/>
      <c r="BD10" s="127"/>
      <c r="BE10" s="127"/>
      <c r="BF10" s="127"/>
      <c r="BG10" s="127"/>
      <c r="BH10" s="127"/>
      <c r="BI10" s="127"/>
      <c r="BJ10" s="127"/>
      <c r="BK10" s="127"/>
      <c r="BL10" s="127"/>
      <c r="BM10" s="127"/>
      <c r="BN10" s="127"/>
      <c r="BO10" s="127"/>
      <c r="BP10" s="127"/>
      <c r="BQ10" s="127"/>
      <c r="BR10" s="127"/>
      <c r="BS10" s="127"/>
      <c r="BT10" s="127"/>
      <c r="BU10" s="127"/>
      <c r="BV10" s="127"/>
      <c r="BW10" s="127"/>
      <c r="BX10" s="127"/>
      <c r="BY10" s="127"/>
      <c r="BZ10" s="127"/>
      <c r="CA10" s="127"/>
    </row>
    <row r="12" spans="1:79" ht="15.75" x14ac:dyDescent="0.25">
      <c r="A12" s="129" t="s">
        <v>58</v>
      </c>
    </row>
    <row r="13" spans="1:79" ht="15.75" x14ac:dyDescent="0.25">
      <c r="A13" s="130" t="s">
        <v>59</v>
      </c>
    </row>
    <row r="14" spans="1:79" ht="15.75" x14ac:dyDescent="0.25">
      <c r="A14" s="130" t="s">
        <v>60</v>
      </c>
    </row>
    <row r="15" spans="1:79" ht="15.75" x14ac:dyDescent="0.25">
      <c r="A15" s="129" t="s">
        <v>61</v>
      </c>
      <c r="B15" s="1" t="s">
        <v>144</v>
      </c>
      <c r="H15" s="1" t="s">
        <v>16</v>
      </c>
      <c r="I15" s="3">
        <v>44136</v>
      </c>
    </row>
    <row r="16" spans="1:79" x14ac:dyDescent="0.25">
      <c r="H16" s="1" t="s">
        <v>17</v>
      </c>
      <c r="I16" s="4">
        <v>0.26140000000000002</v>
      </c>
    </row>
    <row r="17" spans="1:11" ht="45" x14ac:dyDescent="0.25">
      <c r="A17" s="2" t="s">
        <v>0</v>
      </c>
      <c r="B17" s="2" t="s">
        <v>1</v>
      </c>
      <c r="C17" s="2" t="s">
        <v>2</v>
      </c>
      <c r="D17" s="2" t="s">
        <v>3</v>
      </c>
      <c r="E17" s="2" t="s">
        <v>4</v>
      </c>
      <c r="F17" s="2" t="s">
        <v>5</v>
      </c>
      <c r="G17" s="2" t="s">
        <v>6</v>
      </c>
      <c r="H17" s="2" t="s">
        <v>7</v>
      </c>
      <c r="I17" s="2" t="s">
        <v>8</v>
      </c>
    </row>
    <row r="18" spans="1:11" x14ac:dyDescent="0.25">
      <c r="A18" s="5" t="str">
        <f>'Planilha Orçamentária Global'!A18</f>
        <v>1.0</v>
      </c>
      <c r="B18" s="6"/>
      <c r="C18" s="6"/>
      <c r="D18" s="7" t="str">
        <f>'Planilha Orçamentária Global'!D18</f>
        <v>ADMINISTRAÇÃO DA OBRA</v>
      </c>
      <c r="E18" s="6"/>
      <c r="F18" s="6"/>
      <c r="G18" s="6"/>
      <c r="H18" s="6"/>
      <c r="I18" s="32">
        <f>SUM(I19)</f>
        <v>0</v>
      </c>
    </row>
    <row r="19" spans="1:11" x14ac:dyDescent="0.25">
      <c r="A19" s="227" t="str">
        <f>'Planilha Orçamentária Global'!A19</f>
        <v>1.1</v>
      </c>
      <c r="B19" s="223" t="str">
        <f>'Planilha Orçamentária Global'!B19</f>
        <v>CPU</v>
      </c>
      <c r="C19" s="223" t="str">
        <f>'Planilha Orçamentária Global'!C19</f>
        <v>CPU 01</v>
      </c>
      <c r="D19" s="222" t="str">
        <f>'Planilha Orçamentária Global'!D19</f>
        <v xml:space="preserve">Administração da obra </v>
      </c>
      <c r="E19" s="223" t="str">
        <f>'Planilha Orçamentária Global'!E19</f>
        <v>mês</v>
      </c>
      <c r="F19" s="228">
        <f>'Mem Calc Praça 0501-24'!R10</f>
        <v>0</v>
      </c>
      <c r="G19" s="228">
        <f>'Planilha Orçamentária Global'!G19</f>
        <v>6492.6</v>
      </c>
      <c r="H19" s="228">
        <f>TRUNC(G19*(1+$I$16),2)</f>
        <v>8189.76</v>
      </c>
      <c r="I19" s="8">
        <f>TRUNC(H19*F19,2)</f>
        <v>0</v>
      </c>
      <c r="K19" s="266"/>
    </row>
    <row r="20" spans="1:11" x14ac:dyDescent="0.25">
      <c r="A20" s="9" t="str">
        <f>'Planilha Orçamentária Global'!A20</f>
        <v>2.0</v>
      </c>
      <c r="B20" s="10"/>
      <c r="C20" s="10"/>
      <c r="D20" s="11" t="str">
        <f>'Planilha Orçamentária Global'!D20</f>
        <v>SERVIÇOS PRELIMINARES</v>
      </c>
      <c r="E20" s="10"/>
      <c r="F20" s="12"/>
      <c r="G20" s="12"/>
      <c r="H20" s="12"/>
      <c r="I20" s="31">
        <f>SUM(I21:I22)</f>
        <v>154.74</v>
      </c>
      <c r="K20" s="266"/>
    </row>
    <row r="21" spans="1:11" x14ac:dyDescent="0.25">
      <c r="A21" s="227" t="str">
        <f>'Planilha Orçamentária Global'!A21</f>
        <v>2.1</v>
      </c>
      <c r="B21" s="223" t="str">
        <f>'Planilha Orçamentária Global'!B21</f>
        <v>SINAPI</v>
      </c>
      <c r="C21" s="223">
        <f>'Planilha Orçamentária Global'!C21</f>
        <v>99064</v>
      </c>
      <c r="D21" s="220" t="str">
        <f>'Planilha Orçamentária Global'!D21</f>
        <v>Locação de pavimentação. Af_10/2018</v>
      </c>
      <c r="E21" s="223" t="str">
        <f>'Planilha Orçamentária Global'!E21</f>
        <v>m²</v>
      </c>
      <c r="F21" s="228">
        <f>'Mem Calc Praça 0501-24'!R16</f>
        <v>303.42</v>
      </c>
      <c r="G21" s="228">
        <f>'Planilha Orçamentária Global'!G21</f>
        <v>0.41</v>
      </c>
      <c r="H21" s="228">
        <f>TRUNC(G21*(1+$I$16),2)</f>
        <v>0.51</v>
      </c>
      <c r="I21" s="8">
        <f>TRUNC(H21*F21,2)</f>
        <v>154.74</v>
      </c>
      <c r="K21" s="266"/>
    </row>
    <row r="22" spans="1:11" x14ac:dyDescent="0.25">
      <c r="A22" s="227" t="str">
        <f>'Planilha Orçamentária Global'!A22</f>
        <v>2.2</v>
      </c>
      <c r="B22" s="223" t="str">
        <f>'Planilha Orçamentária Global'!B22</f>
        <v>ORSE</v>
      </c>
      <c r="C22" s="223" t="str">
        <f>'Planilha Orçamentária Global'!C22</f>
        <v>51/ORSE</v>
      </c>
      <c r="D22" s="220" t="str">
        <f>'Planilha Orçamentária Global'!D22</f>
        <v>Placa de obra em chapa de aço galvanizado</v>
      </c>
      <c r="E22" s="223" t="str">
        <f>'Planilha Orçamentária Global'!E22</f>
        <v>m²</v>
      </c>
      <c r="F22" s="228">
        <f>'Mem Calc Praça 0501-24'!R23</f>
        <v>0</v>
      </c>
      <c r="G22" s="228">
        <f>'Planilha Orçamentária Global'!G22</f>
        <v>319.95999999999998</v>
      </c>
      <c r="H22" s="228">
        <f>TRUNC(G22*(1+$I$16),2)</f>
        <v>403.59</v>
      </c>
      <c r="I22" s="8">
        <f>TRUNC(H22*F22,2)</f>
        <v>0</v>
      </c>
      <c r="K22" s="266"/>
    </row>
    <row r="23" spans="1:11" x14ac:dyDescent="0.25">
      <c r="A23" s="9" t="str">
        <f>'Planilha Orçamentária Global'!A23</f>
        <v>3.0</v>
      </c>
      <c r="B23" s="10"/>
      <c r="C23" s="10"/>
      <c r="D23" s="11" t="str">
        <f>'Planilha Orçamentária Global'!D23</f>
        <v>TERRAPLANAGEM E PAVIMENTAÇÃO</v>
      </c>
      <c r="E23" s="10"/>
      <c r="F23" s="12"/>
      <c r="G23" s="12"/>
      <c r="H23" s="12"/>
      <c r="I23" s="31">
        <f>SUM(I25:I31)</f>
        <v>26834.080000000002</v>
      </c>
      <c r="K23" s="266"/>
    </row>
    <row r="24" spans="1:11" x14ac:dyDescent="0.25">
      <c r="A24" s="13" t="str">
        <f>'Planilha Orçamentária Global'!A24</f>
        <v>3.1</v>
      </c>
      <c r="B24" s="14"/>
      <c r="C24" s="14"/>
      <c r="D24" s="15" t="str">
        <f>'Planilha Orçamentária Global'!D24</f>
        <v xml:space="preserve">Terraplanagem  </v>
      </c>
      <c r="E24" s="14"/>
      <c r="F24" s="16"/>
      <c r="G24" s="16"/>
      <c r="H24" s="16"/>
      <c r="I24" s="17"/>
      <c r="K24" s="266"/>
    </row>
    <row r="25" spans="1:11" ht="30" x14ac:dyDescent="0.25">
      <c r="A25" s="227" t="str">
        <f>'Planilha Orçamentária Global'!A25</f>
        <v>3.1.1</v>
      </c>
      <c r="B25" s="223" t="str">
        <f>'Planilha Orçamentária Global'!B25</f>
        <v>SINAPI</v>
      </c>
      <c r="C25" s="18">
        <f>'Planilha Orçamentária Global'!C25</f>
        <v>101115</v>
      </c>
      <c r="D25" s="229" t="str">
        <f>'Planilha Orçamentária Global'!D25</f>
        <v>Escavação Horizontal em solo de 1A categoria com trator de esteiras (150HP/lâmina: 3,18m³)</v>
      </c>
      <c r="E25" s="223" t="str">
        <f>'Planilha Orçamentária Global'!E25</f>
        <v>m³</v>
      </c>
      <c r="F25" s="228">
        <f>'Mem Calc Praça 0501-24'!R31</f>
        <v>30.34</v>
      </c>
      <c r="G25" s="228">
        <f>'Planilha Orçamentária Global'!G25</f>
        <v>2.09</v>
      </c>
      <c r="H25" s="228">
        <f>TRUNC(G25*(1+$I$16),2)</f>
        <v>2.63</v>
      </c>
      <c r="I25" s="8">
        <f>TRUNC(H25*F25,2)</f>
        <v>79.790000000000006</v>
      </c>
      <c r="K25" s="266"/>
    </row>
    <row r="26" spans="1:11" ht="14.45" customHeight="1" x14ac:dyDescent="0.25">
      <c r="A26" s="227" t="str">
        <f>'Planilha Orçamentária Global'!A26</f>
        <v>3.1.2</v>
      </c>
      <c r="B26" s="223" t="str">
        <f>'Planilha Orçamentária Global'!B26</f>
        <v>SINAPI</v>
      </c>
      <c r="C26" s="18">
        <f>'Planilha Orçamentária Global'!C26</f>
        <v>100576</v>
      </c>
      <c r="D26" s="229" t="str">
        <f>'Planilha Orçamentária Global'!D26</f>
        <v>Regularização e compactação do sub-leito até 20cm.</v>
      </c>
      <c r="E26" s="223" t="str">
        <f>'Planilha Orçamentária Global'!E26</f>
        <v>m²</v>
      </c>
      <c r="F26" s="228">
        <f>'Mem Calc Praça 0501-24'!R38</f>
        <v>303.42</v>
      </c>
      <c r="G26" s="228">
        <f>'Planilha Orçamentária Global'!G26</f>
        <v>1.33</v>
      </c>
      <c r="H26" s="228">
        <f>TRUNC(G26*(1+$I$16),2)</f>
        <v>1.67</v>
      </c>
      <c r="I26" s="8">
        <f>TRUNC(H26*F26,2)</f>
        <v>506.71</v>
      </c>
      <c r="K26" s="266"/>
    </row>
    <row r="27" spans="1:11" ht="14.45" customHeight="1" x14ac:dyDescent="0.25">
      <c r="A27" s="13" t="str">
        <f>'Planilha Orçamentária Global'!A27</f>
        <v>3.2</v>
      </c>
      <c r="B27" s="14"/>
      <c r="C27" s="14"/>
      <c r="D27" s="15" t="str">
        <f>'Planilha Orçamentária Global'!D27</f>
        <v>Pavimentação</v>
      </c>
      <c r="E27" s="14"/>
      <c r="F27" s="16"/>
      <c r="G27" s="16"/>
      <c r="H27" s="16"/>
      <c r="I27" s="17"/>
      <c r="K27" s="266"/>
    </row>
    <row r="28" spans="1:11" ht="14.45" customHeight="1" x14ac:dyDescent="0.25">
      <c r="A28" s="19" t="str">
        <f>'Planilha Orçamentária Global'!A28</f>
        <v>3.2.1</v>
      </c>
      <c r="B28" s="20"/>
      <c r="C28" s="21"/>
      <c r="D28" s="22" t="str">
        <f>'Planilha Orçamentária Global'!D28</f>
        <v>Pavimentação em paralelepípedo</v>
      </c>
      <c r="E28" s="20"/>
      <c r="F28" s="23"/>
      <c r="G28" s="23"/>
      <c r="H28" s="23"/>
      <c r="I28" s="24"/>
      <c r="K28" s="266"/>
    </row>
    <row r="29" spans="1:11" ht="45" x14ac:dyDescent="0.25">
      <c r="A29" s="227" t="str">
        <f>'Planilha Orçamentária Global'!A29</f>
        <v>3.2.1.1</v>
      </c>
      <c r="B29" s="223" t="str">
        <f>'Planilha Orçamentária Global'!B29</f>
        <v>CPU</v>
      </c>
      <c r="C29" s="18" t="str">
        <f>'Planilha Orçamentária Global'!C29</f>
        <v>CPU 02</v>
      </c>
      <c r="D29" s="229" t="str">
        <f>'Planilha Orçamentária Global'!D29</f>
        <v xml:space="preserve">Pavimento em paralelepipedo sobre colchao de areia 15 cm, rejuntado com argamassa de cimento e areia no traço 1:3 (pedras pequenas 30 a 35 pecas por m2) </v>
      </c>
      <c r="E29" s="223" t="str">
        <f>'Planilha Orçamentária Global'!E29</f>
        <v>m²</v>
      </c>
      <c r="F29" s="228">
        <f>'Mem Calc Praça 0501-24'!R47</f>
        <v>303.42</v>
      </c>
      <c r="G29" s="228">
        <f>'Planilha Orçamentária Global'!G29</f>
        <v>60.93</v>
      </c>
      <c r="H29" s="228">
        <f>TRUNC(G29*(1+$I$16),2)</f>
        <v>76.849999999999994</v>
      </c>
      <c r="I29" s="8">
        <f>TRUNC(H29*F29,2)</f>
        <v>23317.82</v>
      </c>
      <c r="K29" s="348"/>
    </row>
    <row r="30" spans="1:11" ht="14.45" customHeight="1" x14ac:dyDescent="0.25">
      <c r="A30" s="19" t="str">
        <f>'Planilha Orçamentária Global'!A30</f>
        <v>3.2.2</v>
      </c>
      <c r="B30" s="20"/>
      <c r="C30" s="21"/>
      <c r="D30" s="22" t="str">
        <f>'Planilha Orçamentária Global'!D30</f>
        <v>Meio-fio (guia)</v>
      </c>
      <c r="E30" s="20"/>
      <c r="F30" s="23"/>
      <c r="G30" s="23"/>
      <c r="H30" s="23"/>
      <c r="I30" s="24"/>
      <c r="K30" s="266"/>
    </row>
    <row r="31" spans="1:11" ht="45" x14ac:dyDescent="0.25">
      <c r="A31" s="227" t="str">
        <f>'Planilha Orçamentária Global'!A31</f>
        <v>3.2.2.1</v>
      </c>
      <c r="B31" s="223" t="str">
        <f>'Planilha Orçamentária Global'!B31</f>
        <v>SINAPI</v>
      </c>
      <c r="C31" s="18">
        <f>'Planilha Orçamentária Global'!C31</f>
        <v>94273</v>
      </c>
      <c r="D31" s="229" t="str">
        <f>'Planilha Orçamentária Global'!D31</f>
        <v>Assentamento de guia (meio-fio) em trecho reto, confeccionada em concreto pré-fabricado, dimensões 100x15x13x30 cm (comprimento x base inferior x base superior x altura), para vias urbanas (uso viário). af_06/2016</v>
      </c>
      <c r="E31" s="223" t="str">
        <f>'Planilha Orçamentária Global'!E31</f>
        <v>m</v>
      </c>
      <c r="F31" s="228">
        <f>'Mem Calc Praça 0501-24'!R55</f>
        <v>56.57</v>
      </c>
      <c r="G31" s="228">
        <f>'Planilha Orçamentária Global'!G31</f>
        <v>41.06</v>
      </c>
      <c r="H31" s="228">
        <f>TRUNC(G31*(1+$I$16),2)</f>
        <v>51.79</v>
      </c>
      <c r="I31" s="8">
        <f t="shared" ref="I31:I37" si="0">TRUNC(H31*F31,2)</f>
        <v>2929.76</v>
      </c>
      <c r="K31" s="266"/>
    </row>
    <row r="32" spans="1:11" x14ac:dyDescent="0.25">
      <c r="A32" s="9" t="str">
        <f>'Planilha Orçamentária Global'!A32</f>
        <v>4.0</v>
      </c>
      <c r="B32" s="10"/>
      <c r="C32" s="10"/>
      <c r="D32" s="11" t="str">
        <f>'Planilha Orçamentária Global'!D32</f>
        <v>PASSEIO CIMENTADO</v>
      </c>
      <c r="E32" s="10"/>
      <c r="F32" s="12"/>
      <c r="G32" s="12"/>
      <c r="H32" s="12"/>
      <c r="I32" s="31">
        <f>SUM(I33:I37)</f>
        <v>2259.39</v>
      </c>
      <c r="K32" s="266"/>
    </row>
    <row r="33" spans="1:11" ht="45" x14ac:dyDescent="0.25">
      <c r="A33" s="227" t="str">
        <f>'Planilha Orçamentária Global'!A33</f>
        <v>4.1</v>
      </c>
      <c r="B33" s="223" t="str">
        <f>'Planilha Orçamentária Global'!B33</f>
        <v>SINAPI</v>
      </c>
      <c r="C33" s="18">
        <f>'Planilha Orçamentária Global'!C33</f>
        <v>94991</v>
      </c>
      <c r="D33" s="229" t="str">
        <f>'Planilha Orçamentária Global'!D33</f>
        <v>Execução de passeio (calçada) ou piso de concreto com concreto moldado IN LOCO, usinado, acabamento convencional, não armado espessura de 5 cm. AF_07/2016</v>
      </c>
      <c r="E33" s="223" t="str">
        <f>'Planilha Orçamentária Global'!E33</f>
        <v>m³</v>
      </c>
      <c r="F33" s="228">
        <f>'Mem Calc Praça 0501-24'!R63</f>
        <v>3.08</v>
      </c>
      <c r="G33" s="228">
        <f>'Planilha Orçamentária Global'!G33</f>
        <v>474.23</v>
      </c>
      <c r="H33" s="228">
        <f>TRUNC(G33*(1+$I$16),2)</f>
        <v>598.19000000000005</v>
      </c>
      <c r="I33" s="8">
        <f t="shared" si="0"/>
        <v>1842.42</v>
      </c>
      <c r="K33" s="343"/>
    </row>
    <row r="34" spans="1:11" ht="30" x14ac:dyDescent="0.25">
      <c r="A34" s="227" t="str">
        <f>'Planilha Orçamentária Global'!A34</f>
        <v>4.2</v>
      </c>
      <c r="B34" s="223" t="str">
        <f>'Planilha Orçamentária Global'!B34</f>
        <v>SINAPI</v>
      </c>
      <c r="C34" s="18">
        <f>'Planilha Orçamentária Global'!C34</f>
        <v>3673</v>
      </c>
      <c r="D34" s="229" t="str">
        <f>'Planilha Orçamentária Global'!D34</f>
        <v>Junta plastica de dilatacao para pisos, cor cinza, 27 x 3 mm (altura x espessura) a cada 1,50m</v>
      </c>
      <c r="E34" s="223" t="str">
        <f>'Planilha Orçamentária Global'!E34</f>
        <v>m</v>
      </c>
      <c r="F34" s="228">
        <f>'Mem Calc Praça 0501-24'!R69</f>
        <v>42.26</v>
      </c>
      <c r="G34" s="228">
        <f>'Planilha Orçamentária Global'!G34</f>
        <v>1.38</v>
      </c>
      <c r="H34" s="228">
        <f>TRUNC(G34*(1+$I$16),2)</f>
        <v>1.74</v>
      </c>
      <c r="I34" s="8">
        <f t="shared" si="0"/>
        <v>73.53</v>
      </c>
      <c r="K34" s="266"/>
    </row>
    <row r="35" spans="1:11" x14ac:dyDescent="0.25">
      <c r="A35" s="227" t="str">
        <f>'Planilha Orçamentária Global'!A35</f>
        <v>4.3</v>
      </c>
      <c r="B35" s="223" t="str">
        <f>'Planilha Orçamentária Global'!B35</f>
        <v>SINAPI</v>
      </c>
      <c r="C35" s="18">
        <f>'Planilha Orçamentária Global'!C35</f>
        <v>3777</v>
      </c>
      <c r="D35" s="229" t="str">
        <f>'Planilha Orçamentária Global'!D35</f>
        <v>Lona plástica preta, e=150 micra</v>
      </c>
      <c r="E35" s="223" t="str">
        <f>'Planilha Orçamentária Global'!E35</f>
        <v>m²</v>
      </c>
      <c r="F35" s="228">
        <f>'Mem Calc Praça 0501-24'!R76</f>
        <v>61.6</v>
      </c>
      <c r="G35" s="228">
        <f>'Planilha Orçamentária Global'!G35</f>
        <v>1.44</v>
      </c>
      <c r="H35" s="228">
        <f>TRUNC(G35*(1+$I$16),2)</f>
        <v>1.81</v>
      </c>
      <c r="I35" s="8">
        <f t="shared" si="0"/>
        <v>111.49</v>
      </c>
      <c r="K35" s="266"/>
    </row>
    <row r="36" spans="1:11" x14ac:dyDescent="0.25">
      <c r="A36" s="13" t="str">
        <f>'Planilha Orçamentária Global'!A36</f>
        <v>4.4</v>
      </c>
      <c r="B36" s="14"/>
      <c r="C36" s="25"/>
      <c r="D36" s="26" t="str">
        <f>'Planilha Orçamentária Global'!D36</f>
        <v>Piso Tátil</v>
      </c>
      <c r="E36" s="14"/>
      <c r="F36" s="16"/>
      <c r="G36" s="16"/>
      <c r="H36" s="16"/>
      <c r="I36" s="17"/>
      <c r="K36" s="266"/>
    </row>
    <row r="37" spans="1:11" ht="45" x14ac:dyDescent="0.25">
      <c r="A37" s="231" t="str">
        <f>'Planilha Orçamentária Global'!A37</f>
        <v>4.4.1</v>
      </c>
      <c r="B37" s="232" t="str">
        <f>'Planilha Orçamentária Global'!B37</f>
        <v>ORSE</v>
      </c>
      <c r="C37" s="27">
        <f>'Planilha Orçamentária Global'!C37</f>
        <v>4864</v>
      </c>
      <c r="D37" s="28" t="str">
        <f>'Planilha Orçamentária Global'!D37</f>
        <v xml:space="preserve"> Piso tátil direcional e de alerta, em concreto colorido, p/deficientes visuais, dimensões 30x30cm, aplicado com argamassa industrializada ac-ii, rejuntado, exclusive regularização de base</v>
      </c>
      <c r="E37" s="232" t="str">
        <f>'Planilha Orçamentária Global'!E37</f>
        <v>m²</v>
      </c>
      <c r="F37" s="29">
        <f>'Mem Calc Praça 0501-24'!R84</f>
        <v>2.25</v>
      </c>
      <c r="G37" s="29">
        <f>'Planilha Orçamentária Global'!G37</f>
        <v>81.73</v>
      </c>
      <c r="H37" s="29">
        <f>TRUNC(G37*(1+$I$16),2)</f>
        <v>103.09</v>
      </c>
      <c r="I37" s="30">
        <f t="shared" si="0"/>
        <v>231.95</v>
      </c>
      <c r="K37" s="266"/>
    </row>
    <row r="38" spans="1:11" x14ac:dyDescent="0.25">
      <c r="A38" s="9" t="str">
        <f>'Planilha Orçamentária Global'!A38</f>
        <v>5.0</v>
      </c>
      <c r="B38" s="10"/>
      <c r="C38" s="10"/>
      <c r="D38" s="11" t="str">
        <f>'Planilha Orçamentária Global'!D38</f>
        <v>SINALIZAÇÃO</v>
      </c>
      <c r="E38" s="10"/>
      <c r="F38" s="12"/>
      <c r="G38" s="12"/>
      <c r="H38" s="12"/>
      <c r="I38" s="31">
        <f>SUM(I39:I42)</f>
        <v>1143.1400000000001</v>
      </c>
      <c r="K38" s="266"/>
    </row>
    <row r="39" spans="1:11" x14ac:dyDescent="0.25">
      <c r="A39" s="227" t="str">
        <f>'Planilha Orçamentária Global'!A39</f>
        <v>5.1</v>
      </c>
      <c r="B39" s="223" t="str">
        <f>'Planilha Orçamentária Global'!B39</f>
        <v>SINAPI</v>
      </c>
      <c r="C39" s="18">
        <f>'Planilha Orçamentária Global'!C39</f>
        <v>13521</v>
      </c>
      <c r="D39" s="229" t="str">
        <f>'Planilha Orçamentária Global'!D39</f>
        <v xml:space="preserve">Placa esmaltada para identificação de rua </v>
      </c>
      <c r="E39" s="223" t="str">
        <f>'Planilha Orçamentária Global'!E39</f>
        <v>und</v>
      </c>
      <c r="F39" s="228">
        <f>'Mem Calc Praça 0501-24'!R92</f>
        <v>2</v>
      </c>
      <c r="G39" s="228">
        <f>'Planilha Orçamentária Global'!G39</f>
        <v>99</v>
      </c>
      <c r="H39" s="228">
        <f>TRUNC(G39*(1+$I$16),2)</f>
        <v>124.87</v>
      </c>
      <c r="I39" s="8">
        <f>TRUNC(H39*F39,2)</f>
        <v>249.74</v>
      </c>
      <c r="K39" s="266"/>
    </row>
    <row r="40" spans="1:11" x14ac:dyDescent="0.25">
      <c r="A40" s="227" t="str">
        <f>'Planilha Orçamentária Global'!A40</f>
        <v>5.2</v>
      </c>
      <c r="B40" s="223" t="str">
        <f>'Planilha Orçamentária Global'!B40</f>
        <v>SINAPI</v>
      </c>
      <c r="C40" s="18">
        <f>'Planilha Orçamentária Global'!C40</f>
        <v>34723</v>
      </c>
      <c r="D40" s="229" t="str">
        <f>'Planilha Orçamentária Global'!D40</f>
        <v>Placa de sinalização em chapa de aço num 16 com pintura refletiva</v>
      </c>
      <c r="E40" s="223" t="str">
        <f>'Planilha Orçamentária Global'!E40</f>
        <v>m²</v>
      </c>
      <c r="F40" s="228">
        <f>'Mem Calc Praça 0501-24'!R99</f>
        <v>0.59</v>
      </c>
      <c r="G40" s="228">
        <f>'Planilha Orçamentária Global'!G40</f>
        <v>693</v>
      </c>
      <c r="H40" s="228">
        <f>TRUNC(G40*(1+$I$16),2)</f>
        <v>874.15</v>
      </c>
      <c r="I40" s="8">
        <f t="shared" ref="I40:I42" si="1">TRUNC(H40*F40,2)</f>
        <v>515.74</v>
      </c>
      <c r="K40" s="266"/>
    </row>
    <row r="41" spans="1:11" ht="30" x14ac:dyDescent="0.25">
      <c r="A41" s="227" t="str">
        <f>'Planilha Orçamentária Global'!A41</f>
        <v>5.3</v>
      </c>
      <c r="B41" s="223" t="str">
        <f>'Planilha Orçamentária Global'!B41</f>
        <v>SINAPI</v>
      </c>
      <c r="C41" s="18">
        <f>'Planilha Orçamentária Global'!C41</f>
        <v>72947</v>
      </c>
      <c r="D41" s="229" t="str">
        <f>'Planilha Orçamentária Global'!D41</f>
        <v>Sinalização horizontal com tinta retrorrefletiva a base de resina acrílica com microesferas de vidro</v>
      </c>
      <c r="E41" s="223" t="str">
        <f>'Planilha Orçamentária Global'!E41</f>
        <v>m²</v>
      </c>
      <c r="F41" s="228">
        <f>'Mem Calc Praça 0501-24'!R106</f>
        <v>0.5</v>
      </c>
      <c r="G41" s="228">
        <f>'Planilha Orçamentária Global'!G41</f>
        <v>13.42</v>
      </c>
      <c r="H41" s="228">
        <f>TRUNC(G41*(1+$I$16),2)</f>
        <v>16.920000000000002</v>
      </c>
      <c r="I41" s="8">
        <f t="shared" si="1"/>
        <v>8.4600000000000009</v>
      </c>
      <c r="K41" s="266"/>
    </row>
    <row r="42" spans="1:11" x14ac:dyDescent="0.25">
      <c r="A42" s="231" t="str">
        <f>'Planilha Orçamentária Global'!A42</f>
        <v>5.4</v>
      </c>
      <c r="B42" s="230" t="str">
        <f>'Planilha Orçamentária Global'!B42</f>
        <v>ORSE</v>
      </c>
      <c r="C42" s="181">
        <f>'Planilha Orçamentária Global'!C42</f>
        <v>10808</v>
      </c>
      <c r="D42" s="215" t="str">
        <f>'Planilha Orçamentária Global'!D42</f>
        <v>Confecção suporte e travessa para placa de sinalização</v>
      </c>
      <c r="E42" s="182" t="str">
        <f>'Planilha Orçamentária Global'!E42</f>
        <v>und</v>
      </c>
      <c r="F42" s="185">
        <f>'Mem Calc Praça 0501-24'!R113</f>
        <v>4</v>
      </c>
      <c r="G42" s="183">
        <f>'Planilha Orçamentária Global'!G42</f>
        <v>73.180000000000007</v>
      </c>
      <c r="H42" s="183">
        <f>TRUNC(G42*(1+$I$16),2)</f>
        <v>92.3</v>
      </c>
      <c r="I42" s="8">
        <f t="shared" si="1"/>
        <v>369.2</v>
      </c>
      <c r="K42" s="266"/>
    </row>
    <row r="43" spans="1:11" x14ac:dyDescent="0.25">
      <c r="A43" s="392" t="s">
        <v>136</v>
      </c>
      <c r="B43" s="393"/>
      <c r="C43" s="393"/>
      <c r="D43" s="393"/>
      <c r="E43" s="393"/>
      <c r="F43" s="393"/>
      <c r="G43" s="393"/>
      <c r="H43" s="390">
        <f>TRUNC(I38+I32+I23+I20+I18,2)</f>
        <v>30391.35</v>
      </c>
      <c r="I43" s="391"/>
    </row>
  </sheetData>
  <mergeCells count="5">
    <mergeCell ref="A7:I7"/>
    <mergeCell ref="A9:I9"/>
    <mergeCell ref="A10:I10"/>
    <mergeCell ref="A43:G43"/>
    <mergeCell ref="H43:I43"/>
  </mergeCells>
  <pageMargins left="0.51181102362204722" right="0.51181102362204722" top="0.78740157480314965" bottom="0.78740157480314965" header="0.31496062992125984" footer="0.31496062992125984"/>
  <pageSetup paperSize="9" scale="55" orientation="portrait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T117"/>
  <sheetViews>
    <sheetView view="pageBreakPreview" topLeftCell="A85" zoomScale="110" zoomScaleNormal="85" zoomScaleSheetLayoutView="110" workbookViewId="0">
      <selection activeCell="N42" sqref="N42"/>
    </sheetView>
  </sheetViews>
  <sheetFormatPr defaultRowHeight="15" x14ac:dyDescent="0.25"/>
  <cols>
    <col min="1" max="1" width="6.7109375" style="102" bestFit="1" customWidth="1"/>
    <col min="2" max="2" width="5.140625" style="102" bestFit="1" customWidth="1"/>
    <col min="3" max="3" width="2.140625" style="102" bestFit="1" customWidth="1"/>
    <col min="4" max="4" width="5.7109375" style="102" bestFit="1" customWidth="1"/>
    <col min="5" max="5" width="2.28515625" style="102" bestFit="1" customWidth="1"/>
    <col min="6" max="6" width="5.140625" style="102" bestFit="1" customWidth="1"/>
    <col min="7" max="7" width="2.140625" style="102" bestFit="1" customWidth="1"/>
    <col min="8" max="8" width="5.7109375" style="102" bestFit="1" customWidth="1"/>
    <col min="9" max="9" width="9" style="102" customWidth="1"/>
    <col min="10" max="10" width="7.42578125" style="102" bestFit="1" customWidth="1"/>
    <col min="11" max="11" width="6.7109375" style="102" bestFit="1" customWidth="1"/>
    <col min="12" max="12" width="7.140625" style="102" bestFit="1" customWidth="1"/>
    <col min="13" max="13" width="5.140625" style="102" bestFit="1" customWidth="1"/>
    <col min="14" max="14" width="11.28515625" style="102" bestFit="1" customWidth="1"/>
    <col min="15" max="15" width="11.140625" style="102" customWidth="1"/>
    <col min="16" max="16" width="11.28515625" style="102" customWidth="1"/>
    <col min="17" max="17" width="10" style="102" customWidth="1"/>
    <col min="18" max="18" width="12" style="102" customWidth="1"/>
    <col min="19" max="16384" width="9.140625" style="102"/>
  </cols>
  <sheetData>
    <row r="1" spans="1:19" x14ac:dyDescent="0.25">
      <c r="A1" s="353" t="s">
        <v>137</v>
      </c>
      <c r="B1" s="353"/>
      <c r="C1" s="353"/>
      <c r="D1" s="353"/>
      <c r="E1" s="353"/>
      <c r="F1" s="353"/>
      <c r="G1" s="353"/>
      <c r="H1" s="353"/>
      <c r="I1" s="353"/>
      <c r="J1" s="353"/>
      <c r="K1" s="353"/>
      <c r="L1" s="353"/>
      <c r="M1" s="353"/>
      <c r="N1" s="353"/>
      <c r="O1" s="353"/>
      <c r="P1" s="353"/>
      <c r="Q1" s="353"/>
      <c r="R1" s="353"/>
      <c r="S1" s="353"/>
    </row>
    <row r="2" spans="1:19" x14ac:dyDescent="0.25">
      <c r="A2" s="353"/>
      <c r="B2" s="353"/>
      <c r="C2" s="353"/>
      <c r="D2" s="353"/>
      <c r="E2" s="353"/>
      <c r="F2" s="353"/>
      <c r="G2" s="353"/>
      <c r="H2" s="353"/>
      <c r="I2" s="353"/>
      <c r="J2" s="353"/>
      <c r="K2" s="353"/>
      <c r="L2" s="353"/>
      <c r="M2" s="353"/>
      <c r="N2" s="353"/>
      <c r="O2" s="353"/>
      <c r="P2" s="353"/>
      <c r="Q2" s="353"/>
      <c r="R2" s="353"/>
      <c r="S2" s="353"/>
    </row>
    <row r="4" spans="1:19" x14ac:dyDescent="0.25">
      <c r="A4" s="103" t="str">
        <f>'Planilha Rua Jose Ricardo G C'!A12</f>
        <v>OBJETO:     OBRAS E SERVIÇOS DE TERRAPLANAGEM E PAVIMENTAÇÃO EM LOGRADOUROS NA VILA SÃO JOSÉ, NO MUNICÍPIO DE ARAPIRACA/AL</v>
      </c>
    </row>
    <row r="5" spans="1:19" x14ac:dyDescent="0.25">
      <c r="A5" s="103" t="str">
        <f>'Planilha Rua Jose Ricardo G C'!A13</f>
        <v>CONTRATO DE REPASSE:  1069325-77</v>
      </c>
    </row>
    <row r="6" spans="1:19" x14ac:dyDescent="0.25">
      <c r="A6" s="103" t="str">
        <f>'Planilha Rua Jose Ricardo G C'!A14</f>
        <v>SICONV: 896851</v>
      </c>
    </row>
    <row r="7" spans="1:19" x14ac:dyDescent="0.25">
      <c r="A7" s="103" t="str">
        <f>'Planilha Rua Jose Ricardo G C'!A15</f>
        <v>Planilha:</v>
      </c>
      <c r="C7" s="102" t="str">
        <f>'Planilha Praça 0501-24'!B15</f>
        <v>Praça 0501/24</v>
      </c>
    </row>
    <row r="9" spans="1:19" x14ac:dyDescent="0.25">
      <c r="A9" s="80" t="str">
        <f>'Planilha Orçamentária Global'!A18</f>
        <v>1.0</v>
      </c>
      <c r="B9" s="355" t="str">
        <f>'Planilha Orçamentária Global'!D18</f>
        <v>ADMINISTRAÇÃO DA OBRA</v>
      </c>
      <c r="C9" s="355"/>
      <c r="D9" s="355"/>
      <c r="E9" s="355"/>
      <c r="F9" s="355"/>
      <c r="G9" s="355"/>
      <c r="H9" s="355"/>
      <c r="I9" s="355"/>
      <c r="J9" s="355"/>
      <c r="K9" s="355"/>
      <c r="L9" s="355"/>
      <c r="M9" s="355"/>
      <c r="N9" s="355"/>
      <c r="O9" s="355"/>
      <c r="P9" s="355"/>
      <c r="Q9" s="84"/>
      <c r="R9" s="82"/>
      <c r="S9" s="85"/>
    </row>
    <row r="10" spans="1:19" x14ac:dyDescent="0.25">
      <c r="A10" s="76" t="str">
        <f>'Planilha Orçamentária Global'!A19</f>
        <v>1.1</v>
      </c>
      <c r="B10" s="354" t="str">
        <f>'Planilha Orçamentária Global'!D19</f>
        <v xml:space="preserve">Administração da obra </v>
      </c>
      <c r="C10" s="354"/>
      <c r="D10" s="354"/>
      <c r="E10" s="354"/>
      <c r="F10" s="354"/>
      <c r="G10" s="354"/>
      <c r="H10" s="354"/>
      <c r="I10" s="354"/>
      <c r="J10" s="354"/>
      <c r="K10" s="354"/>
      <c r="L10" s="354"/>
      <c r="M10" s="354"/>
      <c r="N10" s="354"/>
      <c r="O10" s="354"/>
      <c r="P10" s="354"/>
      <c r="Q10" s="77"/>
      <c r="R10" s="78">
        <f>TRUNC(Q12,2)</f>
        <v>0</v>
      </c>
      <c r="S10" s="79" t="str">
        <f>'Planilha Orçamentária Global'!E19</f>
        <v>mês</v>
      </c>
    </row>
    <row r="11" spans="1:19" x14ac:dyDescent="0.25">
      <c r="A11" s="123"/>
      <c r="B11" s="51"/>
      <c r="C11" s="51"/>
      <c r="D11" s="51"/>
      <c r="E11" s="51"/>
      <c r="F11" s="51"/>
      <c r="G11" s="51"/>
      <c r="H11" s="51"/>
      <c r="I11" s="51"/>
      <c r="J11" s="51"/>
      <c r="K11" s="51"/>
      <c r="L11" s="51"/>
      <c r="M11" s="51"/>
      <c r="N11" s="51"/>
      <c r="O11" s="51"/>
      <c r="P11" s="51"/>
      <c r="Q11" s="394" t="s">
        <v>78</v>
      </c>
      <c r="R11" s="394"/>
      <c r="S11" s="394"/>
    </row>
    <row r="12" spans="1:19" x14ac:dyDescent="0.25">
      <c r="A12" s="123"/>
      <c r="B12" s="51"/>
      <c r="C12" s="51"/>
      <c r="D12" s="51"/>
      <c r="E12" s="51"/>
      <c r="F12" s="51"/>
      <c r="G12" s="51"/>
      <c r="H12" s="51"/>
      <c r="I12" s="51"/>
      <c r="J12" s="51"/>
      <c r="K12" s="51"/>
      <c r="L12" s="51"/>
      <c r="M12" s="51"/>
      <c r="N12" s="51"/>
      <c r="O12" s="51"/>
      <c r="P12" s="51"/>
      <c r="Q12" s="394"/>
      <c r="R12" s="394"/>
      <c r="S12" s="394"/>
    </row>
    <row r="13" spans="1:19" x14ac:dyDescent="0.25">
      <c r="A13" s="123"/>
      <c r="B13" s="51"/>
      <c r="C13" s="51"/>
      <c r="D13" s="51"/>
      <c r="E13" s="51"/>
      <c r="F13" s="51"/>
      <c r="G13" s="51"/>
      <c r="H13" s="51"/>
      <c r="I13" s="51"/>
      <c r="J13" s="51"/>
      <c r="K13" s="51"/>
      <c r="L13" s="51"/>
      <c r="M13" s="51"/>
      <c r="N13" s="51"/>
      <c r="O13" s="51"/>
      <c r="P13" s="51"/>
      <c r="Q13" s="51"/>
      <c r="R13" s="122"/>
      <c r="S13" s="93"/>
    </row>
    <row r="14" spans="1:19" x14ac:dyDescent="0.25">
      <c r="A14" s="123"/>
      <c r="B14" s="51"/>
      <c r="C14" s="51"/>
      <c r="D14" s="51"/>
      <c r="E14" s="51"/>
      <c r="F14" s="51"/>
      <c r="G14" s="51"/>
      <c r="H14" s="51"/>
      <c r="I14" s="51"/>
      <c r="J14" s="51"/>
      <c r="K14" s="51"/>
      <c r="L14" s="51"/>
      <c r="M14" s="51"/>
      <c r="N14" s="51"/>
      <c r="O14" s="51"/>
      <c r="P14" s="51"/>
      <c r="Q14" s="51"/>
      <c r="R14" s="122"/>
      <c r="S14" s="93"/>
    </row>
    <row r="15" spans="1:19" x14ac:dyDescent="0.25">
      <c r="A15" s="80" t="str">
        <f>'Planilha Orçamentária Global'!A20</f>
        <v>2.0</v>
      </c>
      <c r="B15" s="355" t="str">
        <f>'Planilha Orçamentária Global'!D20</f>
        <v>SERVIÇOS PRELIMINARES</v>
      </c>
      <c r="C15" s="355"/>
      <c r="D15" s="355"/>
      <c r="E15" s="355"/>
      <c r="F15" s="355"/>
      <c r="G15" s="355"/>
      <c r="H15" s="355"/>
      <c r="I15" s="355"/>
      <c r="J15" s="355"/>
      <c r="K15" s="355"/>
      <c r="L15" s="355"/>
      <c r="M15" s="355"/>
      <c r="N15" s="355"/>
      <c r="O15" s="355"/>
      <c r="P15" s="355"/>
      <c r="Q15" s="81"/>
      <c r="R15" s="82"/>
      <c r="S15" s="83"/>
    </row>
    <row r="16" spans="1:19" x14ac:dyDescent="0.25">
      <c r="A16" s="76" t="str">
        <f>'Planilha Orçamentária Global'!A21</f>
        <v>2.1</v>
      </c>
      <c r="B16" s="354" t="str">
        <f>'Planilha Orçamentária Global'!D21</f>
        <v>Locação de pavimentação. Af_10/2018</v>
      </c>
      <c r="C16" s="354"/>
      <c r="D16" s="354"/>
      <c r="E16" s="354"/>
      <c r="F16" s="354"/>
      <c r="G16" s="354"/>
      <c r="H16" s="354"/>
      <c r="I16" s="354"/>
      <c r="J16" s="354"/>
      <c r="K16" s="354"/>
      <c r="L16" s="354"/>
      <c r="M16" s="354"/>
      <c r="N16" s="354"/>
      <c r="O16" s="354"/>
      <c r="P16" s="354"/>
      <c r="Q16" s="77"/>
      <c r="R16" s="94">
        <f>TRUNC(N20,2)</f>
        <v>303.42</v>
      </c>
      <c r="S16" s="79" t="str">
        <f>'Planilha Orçamentária Global'!E21</f>
        <v>m²</v>
      </c>
    </row>
    <row r="17" spans="1:20" x14ac:dyDescent="0.25">
      <c r="A17" s="45" t="s">
        <v>70</v>
      </c>
      <c r="B17" s="383" t="s">
        <v>66</v>
      </c>
      <c r="C17" s="383"/>
      <c r="D17" s="383"/>
      <c r="E17" s="383"/>
      <c r="F17" s="383"/>
      <c r="G17" s="383"/>
      <c r="H17" s="383"/>
      <c r="I17" s="45" t="s">
        <v>67</v>
      </c>
      <c r="J17" s="45" t="s">
        <v>68</v>
      </c>
      <c r="K17" s="45" t="s">
        <v>69</v>
      </c>
      <c r="L17" s="45" t="s">
        <v>71</v>
      </c>
      <c r="M17" s="45" t="s">
        <v>72</v>
      </c>
      <c r="N17" s="45" t="s">
        <v>73</v>
      </c>
      <c r="O17" s="45" t="s">
        <v>74</v>
      </c>
      <c r="P17" s="45" t="s">
        <v>75</v>
      </c>
      <c r="Q17" s="384" t="s">
        <v>76</v>
      </c>
      <c r="R17" s="384"/>
      <c r="S17" s="384"/>
    </row>
    <row r="18" spans="1:20" x14ac:dyDescent="0.25">
      <c r="A18" s="61"/>
      <c r="B18" s="73">
        <v>0</v>
      </c>
      <c r="C18" s="64" t="s">
        <v>64</v>
      </c>
      <c r="D18" s="161">
        <v>0</v>
      </c>
      <c r="E18" s="64" t="s">
        <v>65</v>
      </c>
      <c r="F18" s="64">
        <v>2</v>
      </c>
      <c r="G18" s="64" t="s">
        <v>64</v>
      </c>
      <c r="H18" s="162">
        <v>10.57</v>
      </c>
      <c r="I18" s="169">
        <f>((F18-B18)*20)+(H18-D18)</f>
        <v>50.57</v>
      </c>
      <c r="J18" s="56">
        <v>6</v>
      </c>
      <c r="K18" s="47"/>
      <c r="L18" s="56"/>
      <c r="M18" s="47"/>
      <c r="N18" s="165">
        <f>I18*J18</f>
        <v>303.42</v>
      </c>
      <c r="O18" s="163">
        <f>N18*K18*L18</f>
        <v>0</v>
      </c>
      <c r="P18" s="164">
        <f>O18*M18</f>
        <v>0</v>
      </c>
      <c r="Q18" s="360"/>
      <c r="R18" s="361"/>
      <c r="S18" s="362"/>
    </row>
    <row r="19" spans="1:20" x14ac:dyDescent="0.25">
      <c r="A19" s="62"/>
      <c r="B19" s="74"/>
      <c r="C19" s="65"/>
      <c r="D19" s="65"/>
      <c r="E19" s="65"/>
      <c r="F19" s="65"/>
      <c r="G19" s="65"/>
      <c r="H19" s="75"/>
      <c r="I19" s="170"/>
      <c r="J19" s="171"/>
      <c r="K19" s="51"/>
      <c r="L19" s="57"/>
      <c r="M19" s="120"/>
      <c r="N19" s="166"/>
      <c r="O19" s="167">
        <f>N19*K19*L19</f>
        <v>0</v>
      </c>
      <c r="P19" s="168">
        <f>O19*M19</f>
        <v>0</v>
      </c>
      <c r="Q19" s="363" t="s">
        <v>109</v>
      </c>
      <c r="R19" s="364"/>
      <c r="S19" s="365"/>
      <c r="T19" s="72" t="s">
        <v>77</v>
      </c>
    </row>
    <row r="20" spans="1:20" x14ac:dyDescent="0.25">
      <c r="A20" s="67"/>
      <c r="B20" s="68"/>
      <c r="C20" s="68"/>
      <c r="D20" s="68"/>
      <c r="E20" s="68"/>
      <c r="F20" s="68"/>
      <c r="G20" s="68"/>
      <c r="H20" s="68"/>
      <c r="I20" s="69">
        <f>SUM(I18:I19)</f>
        <v>50.57</v>
      </c>
      <c r="J20" s="69"/>
      <c r="K20" s="69"/>
      <c r="L20" s="69"/>
      <c r="M20" s="69"/>
      <c r="N20" s="69">
        <f>SUM(N18:N19)</f>
        <v>303.42</v>
      </c>
      <c r="O20" s="69">
        <f>SUM(O18:O19)</f>
        <v>0</v>
      </c>
      <c r="P20" s="69">
        <f>SUM(P18:P19)</f>
        <v>0</v>
      </c>
      <c r="Q20" s="68"/>
      <c r="R20" s="70"/>
      <c r="S20" s="71"/>
    </row>
    <row r="21" spans="1:20" x14ac:dyDescent="0.25">
      <c r="A21" s="41"/>
      <c r="B21" s="42"/>
      <c r="C21" s="42"/>
      <c r="D21" s="42"/>
      <c r="E21" s="42"/>
      <c r="F21" s="42"/>
      <c r="G21" s="42"/>
      <c r="H21" s="42"/>
      <c r="I21" s="42"/>
      <c r="J21" s="42"/>
      <c r="K21" s="42"/>
      <c r="L21" s="42"/>
      <c r="M21" s="42"/>
      <c r="N21" s="42"/>
      <c r="O21" s="42"/>
      <c r="P21" s="42"/>
      <c r="Q21" s="42"/>
      <c r="R21" s="43"/>
      <c r="S21" s="44"/>
    </row>
    <row r="22" spans="1:20" x14ac:dyDescent="0.25">
      <c r="A22" s="41"/>
      <c r="B22" s="42"/>
      <c r="C22" s="42"/>
      <c r="D22" s="42"/>
      <c r="E22" s="42"/>
      <c r="F22" s="42"/>
      <c r="G22" s="42"/>
      <c r="H22" s="42"/>
      <c r="I22" s="42"/>
      <c r="J22" s="42"/>
      <c r="K22" s="42"/>
      <c r="L22" s="42"/>
      <c r="M22" s="42"/>
      <c r="N22" s="42"/>
      <c r="O22" s="42"/>
      <c r="P22" s="42"/>
      <c r="Q22" s="42"/>
      <c r="R22" s="43"/>
      <c r="S22" s="44"/>
    </row>
    <row r="23" spans="1:20" ht="15" customHeight="1" x14ac:dyDescent="0.25">
      <c r="A23" s="76" t="str">
        <f>'Planilha Orçamentária Global'!A22</f>
        <v>2.2</v>
      </c>
      <c r="B23" s="354" t="str">
        <f>'Planilha Orçamentária Global'!D22</f>
        <v>Placa de obra em chapa de aço galvanizado</v>
      </c>
      <c r="C23" s="354"/>
      <c r="D23" s="354"/>
      <c r="E23" s="354"/>
      <c r="F23" s="354"/>
      <c r="G23" s="354"/>
      <c r="H23" s="354"/>
      <c r="I23" s="354"/>
      <c r="J23" s="354"/>
      <c r="K23" s="354"/>
      <c r="L23" s="354"/>
      <c r="M23" s="354"/>
      <c r="N23" s="354"/>
      <c r="O23" s="354"/>
      <c r="P23" s="354"/>
      <c r="Q23" s="77"/>
      <c r="R23" s="94">
        <f>TRUNC(N26,2)</f>
        <v>0</v>
      </c>
      <c r="S23" s="79" t="str">
        <f>'Planilha Orçamentária Global'!E22</f>
        <v>m²</v>
      </c>
    </row>
    <row r="24" spans="1:20" x14ac:dyDescent="0.25">
      <c r="A24" s="45" t="s">
        <v>70</v>
      </c>
      <c r="B24" s="383" t="s">
        <v>66</v>
      </c>
      <c r="C24" s="383"/>
      <c r="D24" s="383"/>
      <c r="E24" s="383"/>
      <c r="F24" s="383"/>
      <c r="G24" s="383"/>
      <c r="H24" s="383"/>
      <c r="I24" s="45" t="s">
        <v>67</v>
      </c>
      <c r="J24" s="45" t="s">
        <v>68</v>
      </c>
      <c r="K24" s="45" t="s">
        <v>69</v>
      </c>
      <c r="L24" s="45" t="s">
        <v>71</v>
      </c>
      <c r="M24" s="45" t="s">
        <v>72</v>
      </c>
      <c r="N24" s="45" t="s">
        <v>73</v>
      </c>
      <c r="O24" s="45" t="s">
        <v>74</v>
      </c>
      <c r="P24" s="45" t="s">
        <v>75</v>
      </c>
      <c r="Q24" s="384" t="s">
        <v>76</v>
      </c>
      <c r="R24" s="384"/>
      <c r="S24" s="384"/>
    </row>
    <row r="25" spans="1:20" x14ac:dyDescent="0.25">
      <c r="A25" s="61"/>
      <c r="B25" s="46"/>
      <c r="C25" s="47"/>
      <c r="D25" s="48"/>
      <c r="E25" s="47"/>
      <c r="F25" s="47"/>
      <c r="G25" s="47"/>
      <c r="H25" s="49"/>
      <c r="I25" s="169">
        <f>((F25-B25)*20)+(H25-D25)</f>
        <v>0</v>
      </c>
      <c r="J25" s="56"/>
      <c r="K25" s="47"/>
      <c r="L25" s="56"/>
      <c r="M25" s="47"/>
      <c r="N25" s="165">
        <f>I25*J25</f>
        <v>0</v>
      </c>
      <c r="O25" s="163">
        <f>N25*K25*L25</f>
        <v>0</v>
      </c>
      <c r="P25" s="164">
        <f>O25*M25</f>
        <v>0</v>
      </c>
      <c r="Q25" s="360"/>
      <c r="R25" s="361"/>
      <c r="S25" s="362"/>
    </row>
    <row r="26" spans="1:20" x14ac:dyDescent="0.25">
      <c r="A26" s="67"/>
      <c r="B26" s="68"/>
      <c r="C26" s="68"/>
      <c r="D26" s="68"/>
      <c r="E26" s="68"/>
      <c r="F26" s="68"/>
      <c r="G26" s="68"/>
      <c r="H26" s="68"/>
      <c r="I26" s="69">
        <f>SUM(I25:I25)</f>
        <v>0</v>
      </c>
      <c r="J26" s="69"/>
      <c r="K26" s="69"/>
      <c r="L26" s="69"/>
      <c r="M26" s="69"/>
      <c r="N26" s="69">
        <f>SUM(N25:N25)</f>
        <v>0</v>
      </c>
      <c r="O26" s="69">
        <f>SUM(O25:O25)</f>
        <v>0</v>
      </c>
      <c r="P26" s="69">
        <f>SUM(P25:P25)</f>
        <v>0</v>
      </c>
      <c r="Q26" s="68"/>
      <c r="R26" s="70"/>
      <c r="S26" s="71"/>
    </row>
    <row r="27" spans="1:20" x14ac:dyDescent="0.25">
      <c r="A27" s="41"/>
      <c r="B27" s="42"/>
      <c r="C27" s="42"/>
      <c r="D27" s="42"/>
      <c r="E27" s="42"/>
      <c r="F27" s="42"/>
      <c r="G27" s="42"/>
      <c r="H27" s="42"/>
      <c r="I27" s="42"/>
      <c r="J27" s="42"/>
      <c r="K27" s="42"/>
      <c r="L27" s="42"/>
      <c r="M27" s="42"/>
      <c r="N27" s="42"/>
      <c r="O27" s="42"/>
      <c r="P27" s="42"/>
      <c r="Q27" s="42"/>
      <c r="R27" s="43"/>
      <c r="S27" s="44"/>
    </row>
    <row r="28" spans="1:20" x14ac:dyDescent="0.25">
      <c r="A28" s="41"/>
      <c r="B28" s="42"/>
      <c r="C28" s="42"/>
      <c r="D28" s="42"/>
      <c r="E28" s="42"/>
      <c r="F28" s="42"/>
      <c r="G28" s="42"/>
      <c r="H28" s="42"/>
      <c r="I28" s="42"/>
      <c r="J28" s="42"/>
      <c r="K28" s="42"/>
      <c r="L28" s="42"/>
      <c r="M28" s="42"/>
      <c r="N28" s="42"/>
      <c r="O28" s="42"/>
      <c r="P28" s="42"/>
      <c r="Q28" s="42"/>
      <c r="R28" s="43"/>
      <c r="S28" s="44"/>
    </row>
    <row r="29" spans="1:20" x14ac:dyDescent="0.25">
      <c r="A29" s="80" t="str">
        <f>'Planilha Orçamentária Global'!A23</f>
        <v>3.0</v>
      </c>
      <c r="B29" s="355" t="str">
        <f>'Planilha Orçamentária Global'!D23</f>
        <v>TERRAPLANAGEM E PAVIMENTAÇÃO</v>
      </c>
      <c r="C29" s="355"/>
      <c r="D29" s="355"/>
      <c r="E29" s="355"/>
      <c r="F29" s="355"/>
      <c r="G29" s="355"/>
      <c r="H29" s="355"/>
      <c r="I29" s="355"/>
      <c r="J29" s="355"/>
      <c r="K29" s="355"/>
      <c r="L29" s="355"/>
      <c r="M29" s="355"/>
      <c r="N29" s="355"/>
      <c r="O29" s="355"/>
      <c r="P29" s="355"/>
      <c r="Q29" s="81"/>
      <c r="R29" s="82"/>
      <c r="S29" s="83"/>
    </row>
    <row r="30" spans="1:20" x14ac:dyDescent="0.25">
      <c r="A30" s="95" t="str">
        <f>'Planilha Orçamentária Global'!A24</f>
        <v>3.1</v>
      </c>
      <c r="B30" s="356" t="str">
        <f>'Planilha Orçamentária Global'!D24</f>
        <v xml:space="preserve">Terraplanagem  </v>
      </c>
      <c r="C30" s="356"/>
      <c r="D30" s="356"/>
      <c r="E30" s="356"/>
      <c r="F30" s="356"/>
      <c r="G30" s="356"/>
      <c r="H30" s="356"/>
      <c r="I30" s="356"/>
      <c r="J30" s="356"/>
      <c r="K30" s="356"/>
      <c r="L30" s="356"/>
      <c r="M30" s="356"/>
      <c r="N30" s="356"/>
      <c r="O30" s="356"/>
      <c r="P30" s="356"/>
      <c r="Q30" s="86"/>
      <c r="R30" s="87"/>
      <c r="S30" s="88"/>
    </row>
    <row r="31" spans="1:20" x14ac:dyDescent="0.25">
      <c r="A31" s="76" t="str">
        <f>'Planilha Orçamentária Global'!A25</f>
        <v>3.1.1</v>
      </c>
      <c r="B31" s="354" t="str">
        <f>'Planilha Orçamentária Global'!D25</f>
        <v>Escavação Horizontal em solo de 1A categoria com trator de esteiras (150HP/lâmina: 3,18m³)</v>
      </c>
      <c r="C31" s="354"/>
      <c r="D31" s="354"/>
      <c r="E31" s="354"/>
      <c r="F31" s="354"/>
      <c r="G31" s="354"/>
      <c r="H31" s="354"/>
      <c r="I31" s="354"/>
      <c r="J31" s="354"/>
      <c r="K31" s="354"/>
      <c r="L31" s="354"/>
      <c r="M31" s="354"/>
      <c r="N31" s="354"/>
      <c r="O31" s="354"/>
      <c r="P31" s="354"/>
      <c r="Q31" s="77"/>
      <c r="R31" s="94">
        <f>TRUNC(O35,2)</f>
        <v>30.34</v>
      </c>
      <c r="S31" s="79" t="str">
        <f>'Planilha Orçamentária Global'!E25</f>
        <v>m³</v>
      </c>
    </row>
    <row r="32" spans="1:20" x14ac:dyDescent="0.25">
      <c r="A32" s="45" t="s">
        <v>70</v>
      </c>
      <c r="B32" s="383" t="s">
        <v>66</v>
      </c>
      <c r="C32" s="383"/>
      <c r="D32" s="383"/>
      <c r="E32" s="383"/>
      <c r="F32" s="383"/>
      <c r="G32" s="383"/>
      <c r="H32" s="383"/>
      <c r="I32" s="45" t="s">
        <v>67</v>
      </c>
      <c r="J32" s="45" t="s">
        <v>68</v>
      </c>
      <c r="K32" s="45" t="s">
        <v>69</v>
      </c>
      <c r="L32" s="45" t="s">
        <v>71</v>
      </c>
      <c r="M32" s="45" t="s">
        <v>72</v>
      </c>
      <c r="N32" s="45" t="s">
        <v>73</v>
      </c>
      <c r="O32" s="45" t="s">
        <v>74</v>
      </c>
      <c r="P32" s="45" t="s">
        <v>75</v>
      </c>
      <c r="Q32" s="384" t="s">
        <v>76</v>
      </c>
      <c r="R32" s="384"/>
      <c r="S32" s="384"/>
    </row>
    <row r="33" spans="1:19" x14ac:dyDescent="0.25">
      <c r="A33" s="61"/>
      <c r="B33" s="73">
        <f>$B$18</f>
        <v>0</v>
      </c>
      <c r="C33" s="47" t="s">
        <v>64</v>
      </c>
      <c r="D33" s="48">
        <f>$D$18</f>
        <v>0</v>
      </c>
      <c r="E33" s="47" t="s">
        <v>65</v>
      </c>
      <c r="F33" s="64">
        <f>$F$18</f>
        <v>2</v>
      </c>
      <c r="G33" s="47" t="s">
        <v>64</v>
      </c>
      <c r="H33" s="49">
        <f>$H$18</f>
        <v>10.57</v>
      </c>
      <c r="I33" s="169">
        <f>$I$18</f>
        <v>50.57</v>
      </c>
      <c r="J33" s="172">
        <f>$J$18</f>
        <v>6</v>
      </c>
      <c r="K33" s="64">
        <v>0.1</v>
      </c>
      <c r="L33" s="172">
        <v>1</v>
      </c>
      <c r="M33" s="64"/>
      <c r="N33" s="165">
        <f>I33*J33</f>
        <v>303.42</v>
      </c>
      <c r="O33" s="169">
        <f>N33*K33*L33</f>
        <v>30.34</v>
      </c>
      <c r="P33" s="164">
        <f>P18</f>
        <v>0</v>
      </c>
      <c r="Q33" s="360"/>
      <c r="R33" s="361"/>
      <c r="S33" s="362"/>
    </row>
    <row r="34" spans="1:19" x14ac:dyDescent="0.25">
      <c r="A34" s="62"/>
      <c r="B34" s="74"/>
      <c r="C34" s="51"/>
      <c r="D34" s="51"/>
      <c r="E34" s="51"/>
      <c r="F34" s="65"/>
      <c r="G34" s="51"/>
      <c r="H34" s="52"/>
      <c r="I34" s="170"/>
      <c r="J34" s="175"/>
      <c r="K34" s="65"/>
      <c r="L34" s="176"/>
      <c r="M34" s="135"/>
      <c r="N34" s="177"/>
      <c r="O34" s="170"/>
      <c r="P34" s="168">
        <f>P19</f>
        <v>0</v>
      </c>
      <c r="Q34" s="363"/>
      <c r="R34" s="364"/>
      <c r="S34" s="365"/>
    </row>
    <row r="35" spans="1:19" x14ac:dyDescent="0.25">
      <c r="A35" s="67"/>
      <c r="B35" s="68"/>
      <c r="C35" s="68"/>
      <c r="D35" s="68"/>
      <c r="E35" s="68"/>
      <c r="F35" s="68"/>
      <c r="G35" s="68"/>
      <c r="H35" s="68"/>
      <c r="I35" s="69"/>
      <c r="J35" s="69"/>
      <c r="K35" s="69"/>
      <c r="L35" s="69"/>
      <c r="M35" s="69"/>
      <c r="N35" s="69"/>
      <c r="O35" s="69">
        <f>SUM(O33:O34)</f>
        <v>30.34</v>
      </c>
      <c r="P35" s="69">
        <f>SUM(P33:P34)</f>
        <v>0</v>
      </c>
      <c r="Q35" s="68"/>
      <c r="R35" s="70"/>
      <c r="S35" s="71"/>
    </row>
    <row r="36" spans="1:19" x14ac:dyDescent="0.25">
      <c r="A36" s="41"/>
      <c r="B36" s="42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3"/>
      <c r="S36" s="44"/>
    </row>
    <row r="37" spans="1:19" x14ac:dyDescent="0.25">
      <c r="A37" s="41"/>
      <c r="B37" s="42"/>
      <c r="C37" s="42"/>
      <c r="D37" s="42"/>
      <c r="E37" s="42"/>
      <c r="F37" s="42"/>
      <c r="G37" s="42"/>
      <c r="H37" s="42"/>
      <c r="I37" s="42"/>
      <c r="J37" s="42"/>
      <c r="K37" s="42"/>
      <c r="L37" s="42"/>
      <c r="M37" s="42"/>
      <c r="N37" s="42"/>
      <c r="O37" s="42"/>
      <c r="P37" s="42"/>
      <c r="Q37" s="42"/>
      <c r="R37" s="43"/>
      <c r="S37" s="44"/>
    </row>
    <row r="38" spans="1:19" x14ac:dyDescent="0.25">
      <c r="A38" s="76" t="str">
        <f>'Planilha Orçamentária Global'!A26</f>
        <v>3.1.2</v>
      </c>
      <c r="B38" s="354" t="str">
        <f>'Planilha Orçamentária Global'!D26</f>
        <v>Regularização e compactação do sub-leito até 20cm.</v>
      </c>
      <c r="C38" s="354"/>
      <c r="D38" s="354"/>
      <c r="E38" s="354"/>
      <c r="F38" s="354"/>
      <c r="G38" s="354"/>
      <c r="H38" s="354"/>
      <c r="I38" s="354"/>
      <c r="J38" s="354"/>
      <c r="K38" s="354"/>
      <c r="L38" s="354"/>
      <c r="M38" s="354"/>
      <c r="N38" s="354"/>
      <c r="O38" s="354"/>
      <c r="P38" s="354"/>
      <c r="Q38" s="77"/>
      <c r="R38" s="94">
        <f>N42</f>
        <v>303.42</v>
      </c>
      <c r="S38" s="79" t="str">
        <f>'Planilha Orçamentária Global'!E26</f>
        <v>m²</v>
      </c>
    </row>
    <row r="39" spans="1:19" x14ac:dyDescent="0.25">
      <c r="A39" s="45" t="s">
        <v>70</v>
      </c>
      <c r="B39" s="383" t="s">
        <v>66</v>
      </c>
      <c r="C39" s="383"/>
      <c r="D39" s="383"/>
      <c r="E39" s="383"/>
      <c r="F39" s="383"/>
      <c r="G39" s="383"/>
      <c r="H39" s="383"/>
      <c r="I39" s="45" t="s">
        <v>67</v>
      </c>
      <c r="J39" s="45" t="s">
        <v>68</v>
      </c>
      <c r="K39" s="45" t="s">
        <v>69</v>
      </c>
      <c r="L39" s="45" t="s">
        <v>71</v>
      </c>
      <c r="M39" s="45" t="s">
        <v>72</v>
      </c>
      <c r="N39" s="45" t="s">
        <v>73</v>
      </c>
      <c r="O39" s="45" t="s">
        <v>74</v>
      </c>
      <c r="P39" s="45" t="s">
        <v>75</v>
      </c>
      <c r="Q39" s="384" t="s">
        <v>76</v>
      </c>
      <c r="R39" s="384"/>
      <c r="S39" s="384"/>
    </row>
    <row r="40" spans="1:19" x14ac:dyDescent="0.25">
      <c r="A40" s="61"/>
      <c r="B40" s="73">
        <f>$B$18</f>
        <v>0</v>
      </c>
      <c r="C40" s="64" t="s">
        <v>64</v>
      </c>
      <c r="D40" s="161">
        <f>$D$18</f>
        <v>0</v>
      </c>
      <c r="E40" s="64" t="s">
        <v>65</v>
      </c>
      <c r="F40" s="64">
        <f>$F$18</f>
        <v>2</v>
      </c>
      <c r="G40" s="64" t="s">
        <v>64</v>
      </c>
      <c r="H40" s="162">
        <f>$H$18</f>
        <v>10.57</v>
      </c>
      <c r="I40" s="169">
        <f>$I$18</f>
        <v>50.57</v>
      </c>
      <c r="J40" s="172">
        <f>$J$18</f>
        <v>6</v>
      </c>
      <c r="K40" s="64">
        <v>0.2</v>
      </c>
      <c r="L40" s="172">
        <v>1</v>
      </c>
      <c r="M40" s="64"/>
      <c r="N40" s="165">
        <f>I40*J40</f>
        <v>303.42</v>
      </c>
      <c r="O40" s="169"/>
      <c r="P40" s="174">
        <f>O40*M40</f>
        <v>0</v>
      </c>
      <c r="Q40" s="360"/>
      <c r="R40" s="361"/>
      <c r="S40" s="362"/>
    </row>
    <row r="41" spans="1:19" x14ac:dyDescent="0.25">
      <c r="A41" s="62"/>
      <c r="B41" s="74"/>
      <c r="C41" s="65"/>
      <c r="D41" s="65"/>
      <c r="E41" s="65"/>
      <c r="F41" s="65"/>
      <c r="G41" s="65"/>
      <c r="H41" s="75"/>
      <c r="I41" s="170"/>
      <c r="J41" s="175"/>
      <c r="K41" s="65"/>
      <c r="L41" s="176"/>
      <c r="M41" s="18"/>
      <c r="N41" s="179"/>
      <c r="O41" s="170"/>
      <c r="P41" s="178"/>
      <c r="Q41" s="363"/>
      <c r="R41" s="364"/>
      <c r="S41" s="365"/>
    </row>
    <row r="42" spans="1:19" x14ac:dyDescent="0.25">
      <c r="A42" s="67"/>
      <c r="B42" s="68"/>
      <c r="C42" s="68"/>
      <c r="D42" s="68"/>
      <c r="E42" s="68"/>
      <c r="F42" s="68"/>
      <c r="G42" s="68"/>
      <c r="H42" s="68"/>
      <c r="I42" s="69"/>
      <c r="J42" s="69"/>
      <c r="K42" s="69"/>
      <c r="L42" s="69"/>
      <c r="M42" s="69"/>
      <c r="N42" s="293">
        <f>SUM(N40:N41)</f>
        <v>303.42</v>
      </c>
      <c r="O42" s="69"/>
      <c r="P42" s="69">
        <f>SUM(P40:P41)</f>
        <v>0</v>
      </c>
      <c r="Q42" s="68"/>
      <c r="R42" s="70"/>
      <c r="S42" s="71"/>
    </row>
    <row r="43" spans="1:19" x14ac:dyDescent="0.25">
      <c r="A43" s="41"/>
      <c r="B43" s="42"/>
      <c r="C43" s="42"/>
      <c r="D43" s="42"/>
      <c r="E43" s="42"/>
      <c r="F43" s="42"/>
      <c r="G43" s="42"/>
      <c r="H43" s="42"/>
      <c r="I43" s="42"/>
      <c r="J43" s="42"/>
      <c r="K43" s="42"/>
      <c r="L43" s="42"/>
      <c r="M43" s="42"/>
      <c r="N43" s="42"/>
      <c r="O43" s="42"/>
      <c r="P43" s="42"/>
      <c r="Q43" s="42"/>
      <c r="R43" s="43"/>
      <c r="S43" s="44"/>
    </row>
    <row r="44" spans="1:19" x14ac:dyDescent="0.25">
      <c r="A44" s="41"/>
      <c r="B44" s="42"/>
      <c r="C44" s="42"/>
      <c r="D44" s="42"/>
      <c r="E44" s="42"/>
      <c r="F44" s="42"/>
      <c r="G44" s="42"/>
      <c r="H44" s="42"/>
      <c r="I44" s="42"/>
      <c r="J44" s="42"/>
      <c r="K44" s="42"/>
      <c r="L44" s="42"/>
      <c r="M44" s="42"/>
      <c r="N44" s="42"/>
      <c r="O44" s="42"/>
      <c r="P44" s="42"/>
      <c r="Q44" s="42"/>
      <c r="R44" s="43"/>
      <c r="S44" s="44"/>
    </row>
    <row r="45" spans="1:19" x14ac:dyDescent="0.25">
      <c r="A45" s="95" t="str">
        <f>'Planilha Orçamentária Global'!A27</f>
        <v>3.2</v>
      </c>
      <c r="B45" s="356" t="str">
        <f>'Planilha Orçamentária Global'!D27</f>
        <v>Pavimentação</v>
      </c>
      <c r="C45" s="356"/>
      <c r="D45" s="356"/>
      <c r="E45" s="356"/>
      <c r="F45" s="356"/>
      <c r="G45" s="356"/>
      <c r="H45" s="356"/>
      <c r="I45" s="356"/>
      <c r="J45" s="356"/>
      <c r="K45" s="356"/>
      <c r="L45" s="356"/>
      <c r="M45" s="356"/>
      <c r="N45" s="356"/>
      <c r="O45" s="356"/>
      <c r="P45" s="356"/>
      <c r="Q45" s="86"/>
      <c r="R45" s="87"/>
      <c r="S45" s="88"/>
    </row>
    <row r="46" spans="1:19" x14ac:dyDescent="0.25">
      <c r="A46" s="89" t="str">
        <f>'Planilha Orçamentária Global'!A28</f>
        <v>3.2.1</v>
      </c>
      <c r="B46" s="376" t="str">
        <f>'Planilha Orçamentária Global'!D28</f>
        <v>Pavimentação em paralelepípedo</v>
      </c>
      <c r="C46" s="376"/>
      <c r="D46" s="376"/>
      <c r="E46" s="376"/>
      <c r="F46" s="376"/>
      <c r="G46" s="376"/>
      <c r="H46" s="376"/>
      <c r="I46" s="376"/>
      <c r="J46" s="376"/>
      <c r="K46" s="376"/>
      <c r="L46" s="376"/>
      <c r="M46" s="376"/>
      <c r="N46" s="376"/>
      <c r="O46" s="376"/>
      <c r="P46" s="376"/>
      <c r="Q46" s="90"/>
      <c r="R46" s="91"/>
      <c r="S46" s="92"/>
    </row>
    <row r="47" spans="1:19" ht="30" customHeight="1" x14ac:dyDescent="0.25">
      <c r="A47" s="76" t="str">
        <f>'Planilha Orçamentária Global'!A29</f>
        <v>3.2.1.1</v>
      </c>
      <c r="B47" s="354" t="str">
        <f>'Planilha Orçamentária Global'!D29</f>
        <v xml:space="preserve">Pavimento em paralelepipedo sobre colchao de areia 15 cm, rejuntado com argamassa de cimento e areia no traço 1:3 (pedras pequenas 30 a 35 pecas por m2) </v>
      </c>
      <c r="C47" s="354"/>
      <c r="D47" s="354"/>
      <c r="E47" s="354"/>
      <c r="F47" s="354"/>
      <c r="G47" s="354"/>
      <c r="H47" s="354"/>
      <c r="I47" s="354"/>
      <c r="J47" s="354"/>
      <c r="K47" s="354"/>
      <c r="L47" s="354"/>
      <c r="M47" s="354"/>
      <c r="N47" s="354"/>
      <c r="O47" s="354"/>
      <c r="P47" s="354"/>
      <c r="Q47" s="77"/>
      <c r="R47" s="94">
        <f>TRUNC(N51,2)</f>
        <v>303.42</v>
      </c>
      <c r="S47" s="79" t="str">
        <f>'Planilha Orçamentária Global'!E29</f>
        <v>m²</v>
      </c>
    </row>
    <row r="48" spans="1:19" x14ac:dyDescent="0.25">
      <c r="A48" s="45" t="s">
        <v>70</v>
      </c>
      <c r="B48" s="383" t="s">
        <v>66</v>
      </c>
      <c r="C48" s="383"/>
      <c r="D48" s="383"/>
      <c r="E48" s="383"/>
      <c r="F48" s="383"/>
      <c r="G48" s="383"/>
      <c r="H48" s="383"/>
      <c r="I48" s="45" t="s">
        <v>67</v>
      </c>
      <c r="J48" s="45" t="s">
        <v>68</v>
      </c>
      <c r="K48" s="45" t="s">
        <v>69</v>
      </c>
      <c r="L48" s="45" t="s">
        <v>71</v>
      </c>
      <c r="M48" s="45" t="s">
        <v>72</v>
      </c>
      <c r="N48" s="45" t="s">
        <v>73</v>
      </c>
      <c r="O48" s="45" t="s">
        <v>74</v>
      </c>
      <c r="P48" s="45" t="s">
        <v>75</v>
      </c>
      <c r="Q48" s="384" t="s">
        <v>76</v>
      </c>
      <c r="R48" s="384"/>
      <c r="S48" s="384"/>
    </row>
    <row r="49" spans="1:19" x14ac:dyDescent="0.25">
      <c r="A49" s="61"/>
      <c r="B49" s="73">
        <f>$B$18</f>
        <v>0</v>
      </c>
      <c r="C49" s="64" t="s">
        <v>64</v>
      </c>
      <c r="D49" s="161">
        <f>$D$18</f>
        <v>0</v>
      </c>
      <c r="E49" s="64" t="s">
        <v>65</v>
      </c>
      <c r="F49" s="64">
        <f>$F$18</f>
        <v>2</v>
      </c>
      <c r="G49" s="64" t="s">
        <v>64</v>
      </c>
      <c r="H49" s="162">
        <f>$H$18</f>
        <v>10.57</v>
      </c>
      <c r="I49" s="169">
        <f>$I$18</f>
        <v>50.57</v>
      </c>
      <c r="J49" s="172">
        <f>$J$18</f>
        <v>6</v>
      </c>
      <c r="K49" s="64"/>
      <c r="L49" s="172"/>
      <c r="M49" s="64"/>
      <c r="N49" s="165">
        <f>I49*J49</f>
        <v>303.42</v>
      </c>
      <c r="O49" s="169">
        <f>N49*K49*L49</f>
        <v>0</v>
      </c>
      <c r="P49" s="174">
        <f>O49*M49</f>
        <v>0</v>
      </c>
      <c r="Q49" s="360"/>
      <c r="R49" s="361"/>
      <c r="S49" s="362"/>
    </row>
    <row r="50" spans="1:19" x14ac:dyDescent="0.25">
      <c r="A50" s="62"/>
      <c r="B50" s="74"/>
      <c r="C50" s="65"/>
      <c r="D50" s="65"/>
      <c r="E50" s="65"/>
      <c r="F50" s="65"/>
      <c r="G50" s="65"/>
      <c r="H50" s="75"/>
      <c r="I50" s="170"/>
      <c r="J50" s="175"/>
      <c r="K50" s="65"/>
      <c r="L50" s="176"/>
      <c r="M50" s="18"/>
      <c r="N50" s="179"/>
      <c r="O50" s="170"/>
      <c r="P50" s="178"/>
      <c r="Q50" s="363"/>
      <c r="R50" s="364"/>
      <c r="S50" s="365"/>
    </row>
    <row r="51" spans="1:19" x14ac:dyDescent="0.25">
      <c r="A51" s="67"/>
      <c r="B51" s="68"/>
      <c r="C51" s="68"/>
      <c r="D51" s="68"/>
      <c r="E51" s="68"/>
      <c r="F51" s="68"/>
      <c r="G51" s="68"/>
      <c r="H51" s="68"/>
      <c r="I51" s="69"/>
      <c r="J51" s="69"/>
      <c r="K51" s="69"/>
      <c r="L51" s="69"/>
      <c r="M51" s="69"/>
      <c r="N51" s="69">
        <f>SUM(N49:N50)</f>
        <v>303.42</v>
      </c>
      <c r="O51" s="69"/>
      <c r="P51" s="69"/>
      <c r="Q51" s="68"/>
      <c r="R51" s="70"/>
      <c r="S51" s="71"/>
    </row>
    <row r="52" spans="1:19" x14ac:dyDescent="0.25">
      <c r="A52" s="41"/>
      <c r="B52" s="42"/>
      <c r="C52" s="42"/>
      <c r="D52" s="42"/>
      <c r="E52" s="42"/>
      <c r="F52" s="42"/>
      <c r="G52" s="42"/>
      <c r="H52" s="42"/>
      <c r="I52" s="42"/>
      <c r="J52" s="42"/>
      <c r="K52" s="42"/>
      <c r="L52" s="42"/>
      <c r="M52" s="42"/>
      <c r="N52" s="42"/>
      <c r="O52" s="42"/>
      <c r="P52" s="42"/>
      <c r="Q52" s="42"/>
      <c r="R52" s="43"/>
      <c r="S52" s="44"/>
    </row>
    <row r="53" spans="1:19" x14ac:dyDescent="0.25">
      <c r="A53" s="41"/>
      <c r="B53" s="42"/>
      <c r="C53" s="42"/>
      <c r="D53" s="42"/>
      <c r="E53" s="42"/>
      <c r="F53" s="42"/>
      <c r="G53" s="42"/>
      <c r="H53" s="42"/>
      <c r="I53" s="42"/>
      <c r="J53" s="42"/>
      <c r="K53" s="42"/>
      <c r="L53" s="42"/>
      <c r="M53" s="42"/>
      <c r="N53" s="42"/>
      <c r="O53" s="42"/>
      <c r="P53" s="42"/>
      <c r="Q53" s="42"/>
      <c r="R53" s="43"/>
      <c r="S53" s="44"/>
    </row>
    <row r="54" spans="1:19" x14ac:dyDescent="0.25">
      <c r="A54" s="96" t="str">
        <f>'Planilha Orçamentária Global'!A30</f>
        <v>3.2.2</v>
      </c>
      <c r="B54" s="375" t="str">
        <f>'Planilha Orçamentária Global'!D30</f>
        <v>Meio-fio (guia)</v>
      </c>
      <c r="C54" s="375"/>
      <c r="D54" s="375"/>
      <c r="E54" s="375"/>
      <c r="F54" s="375"/>
      <c r="G54" s="375"/>
      <c r="H54" s="375"/>
      <c r="I54" s="375"/>
      <c r="J54" s="375"/>
      <c r="K54" s="375"/>
      <c r="L54" s="375"/>
      <c r="M54" s="375"/>
      <c r="N54" s="375"/>
      <c r="O54" s="375"/>
      <c r="P54" s="375"/>
      <c r="Q54" s="90"/>
      <c r="R54" s="91"/>
      <c r="S54" s="92"/>
    </row>
    <row r="55" spans="1:19" ht="30" customHeight="1" x14ac:dyDescent="0.25">
      <c r="A55" s="76" t="str">
        <f>'Planilha Orçamentária Global'!A31</f>
        <v>3.2.2.1</v>
      </c>
      <c r="B55" s="354" t="str">
        <f>'Planilha Orçamentária Global'!D31</f>
        <v>Assentamento de guia (meio-fio) em trecho reto, confeccionada em concreto pré-fabricado, dimensões 100x15x13x30 cm (comprimento x base inferior x base superior x altura), para vias urbanas (uso viário). af_06/2016</v>
      </c>
      <c r="C55" s="354"/>
      <c r="D55" s="354"/>
      <c r="E55" s="354"/>
      <c r="F55" s="354"/>
      <c r="G55" s="354"/>
      <c r="H55" s="354"/>
      <c r="I55" s="354"/>
      <c r="J55" s="354"/>
      <c r="K55" s="354"/>
      <c r="L55" s="354"/>
      <c r="M55" s="354"/>
      <c r="N55" s="354"/>
      <c r="O55" s="354"/>
      <c r="P55" s="354"/>
      <c r="Q55" s="77"/>
      <c r="R55" s="94">
        <f>TRUNC(I59,2)</f>
        <v>56.57</v>
      </c>
      <c r="S55" s="79" t="str">
        <f>'Planilha Orçamentária Global'!E31</f>
        <v>m</v>
      </c>
    </row>
    <row r="56" spans="1:19" x14ac:dyDescent="0.25">
      <c r="A56" s="45" t="s">
        <v>70</v>
      </c>
      <c r="B56" s="383" t="s">
        <v>66</v>
      </c>
      <c r="C56" s="383"/>
      <c r="D56" s="383"/>
      <c r="E56" s="383"/>
      <c r="F56" s="383"/>
      <c r="G56" s="383"/>
      <c r="H56" s="383"/>
      <c r="I56" s="45" t="s">
        <v>67</v>
      </c>
      <c r="J56" s="45" t="s">
        <v>68</v>
      </c>
      <c r="K56" s="45" t="s">
        <v>69</v>
      </c>
      <c r="L56" s="45" t="s">
        <v>71</v>
      </c>
      <c r="M56" s="45" t="s">
        <v>72</v>
      </c>
      <c r="N56" s="45" t="s">
        <v>73</v>
      </c>
      <c r="O56" s="45" t="s">
        <v>74</v>
      </c>
      <c r="P56" s="45" t="s">
        <v>75</v>
      </c>
      <c r="Q56" s="384" t="s">
        <v>76</v>
      </c>
      <c r="R56" s="384"/>
      <c r="S56" s="384"/>
    </row>
    <row r="57" spans="1:19" x14ac:dyDescent="0.25">
      <c r="A57" s="61"/>
      <c r="B57" s="237">
        <f>$B$18</f>
        <v>0</v>
      </c>
      <c r="C57" s="238" t="s">
        <v>64</v>
      </c>
      <c r="D57" s="161">
        <f>$D$18</f>
        <v>0</v>
      </c>
      <c r="E57" s="238" t="s">
        <v>65</v>
      </c>
      <c r="F57" s="238">
        <f>$F$18</f>
        <v>2</v>
      </c>
      <c r="G57" s="238" t="s">
        <v>64</v>
      </c>
      <c r="H57" s="162">
        <f>$H$18</f>
        <v>10.57</v>
      </c>
      <c r="I57" s="169">
        <f>I49</f>
        <v>50.57</v>
      </c>
      <c r="J57" s="172"/>
      <c r="K57" s="64"/>
      <c r="L57" s="172"/>
      <c r="M57" s="64"/>
      <c r="N57" s="173">
        <f>I57*J57</f>
        <v>0</v>
      </c>
      <c r="O57" s="169">
        <f>N57*K57*L57</f>
        <v>0</v>
      </c>
      <c r="P57" s="174">
        <f>O57*M57</f>
        <v>0</v>
      </c>
      <c r="Q57" s="360"/>
      <c r="R57" s="361"/>
      <c r="S57" s="362"/>
    </row>
    <row r="58" spans="1:19" x14ac:dyDescent="0.25">
      <c r="A58" s="62"/>
      <c r="B58" s="243"/>
      <c r="C58" s="245"/>
      <c r="D58" s="285"/>
      <c r="E58" s="245"/>
      <c r="F58" s="245"/>
      <c r="G58" s="245"/>
      <c r="H58" s="244"/>
      <c r="I58" s="170">
        <v>6</v>
      </c>
      <c r="J58" s="176"/>
      <c r="K58" s="65"/>
      <c r="L58" s="176"/>
      <c r="M58" s="18"/>
      <c r="N58" s="179">
        <f>I58*J58</f>
        <v>0</v>
      </c>
      <c r="O58" s="170">
        <f>N58*K58*L58</f>
        <v>0</v>
      </c>
      <c r="P58" s="178">
        <f>O58*M58</f>
        <v>0</v>
      </c>
      <c r="Q58" s="363" t="s">
        <v>139</v>
      </c>
      <c r="R58" s="364"/>
      <c r="S58" s="365"/>
    </row>
    <row r="59" spans="1:19" x14ac:dyDescent="0.25">
      <c r="A59" s="67"/>
      <c r="B59" s="284"/>
      <c r="C59" s="284"/>
      <c r="D59" s="284"/>
      <c r="E59" s="284"/>
      <c r="F59" s="284"/>
      <c r="G59" s="284"/>
      <c r="H59" s="284"/>
      <c r="I59" s="69">
        <f>SUM(I57:I58)</f>
        <v>56.57</v>
      </c>
      <c r="J59" s="69"/>
      <c r="K59" s="69"/>
      <c r="L59" s="69"/>
      <c r="M59" s="69"/>
      <c r="N59" s="69"/>
      <c r="O59" s="69"/>
      <c r="P59" s="69"/>
      <c r="Q59" s="68"/>
      <c r="R59" s="70"/>
      <c r="S59" s="71"/>
    </row>
    <row r="60" spans="1:19" x14ac:dyDescent="0.25">
      <c r="A60" s="41"/>
      <c r="B60" s="42"/>
      <c r="C60" s="42"/>
      <c r="D60" s="42"/>
      <c r="E60" s="42"/>
      <c r="F60" s="42"/>
      <c r="G60" s="42"/>
      <c r="H60" s="42"/>
      <c r="I60" s="42"/>
      <c r="J60" s="42"/>
      <c r="K60" s="283"/>
      <c r="L60" s="42"/>
      <c r="M60" s="42"/>
      <c r="N60" s="42"/>
      <c r="O60" s="42"/>
      <c r="P60" s="42"/>
      <c r="Q60" s="42"/>
      <c r="R60" s="43"/>
      <c r="S60" s="44"/>
    </row>
    <row r="61" spans="1:19" x14ac:dyDescent="0.25">
      <c r="A61" s="41"/>
      <c r="B61" s="42"/>
      <c r="C61" s="42"/>
      <c r="D61" s="42"/>
      <c r="E61" s="42"/>
      <c r="F61" s="42"/>
      <c r="G61" s="42"/>
      <c r="H61" s="42"/>
      <c r="I61" s="42"/>
      <c r="J61" s="42"/>
      <c r="K61" s="42"/>
      <c r="L61" s="42"/>
      <c r="M61" s="42"/>
      <c r="N61" s="42"/>
      <c r="O61" s="42"/>
      <c r="P61" s="42"/>
      <c r="Q61" s="42"/>
      <c r="R61" s="43"/>
      <c r="S61" s="44"/>
    </row>
    <row r="62" spans="1:19" x14ac:dyDescent="0.25">
      <c r="A62" s="80" t="str">
        <f>'Planilha Orçamentária Global'!A32</f>
        <v>4.0</v>
      </c>
      <c r="B62" s="355" t="str">
        <f>'Planilha Orçamentária Global'!D32</f>
        <v>PASSEIO CIMENTADO</v>
      </c>
      <c r="C62" s="355"/>
      <c r="D62" s="355"/>
      <c r="E62" s="355"/>
      <c r="F62" s="355"/>
      <c r="G62" s="355"/>
      <c r="H62" s="355"/>
      <c r="I62" s="355"/>
      <c r="J62" s="355"/>
      <c r="K62" s="355"/>
      <c r="L62" s="355"/>
      <c r="M62" s="355"/>
      <c r="N62" s="355"/>
      <c r="O62" s="355"/>
      <c r="P62" s="355"/>
      <c r="Q62" s="81"/>
      <c r="R62" s="82"/>
      <c r="S62" s="83"/>
    </row>
    <row r="63" spans="1:19" ht="30" customHeight="1" x14ac:dyDescent="0.25">
      <c r="A63" s="76" t="str">
        <f>'Planilha Orçamentária Global'!A33</f>
        <v>4.1</v>
      </c>
      <c r="B63" s="354" t="str">
        <f>'Planilha Orçamentária Global'!D33</f>
        <v>Execução de passeio (calçada) ou piso de concreto com concreto moldado IN LOCO, usinado, acabamento convencional, não armado espessura de 5 cm. AF_07/2016</v>
      </c>
      <c r="C63" s="354"/>
      <c r="D63" s="354"/>
      <c r="E63" s="354"/>
      <c r="F63" s="354"/>
      <c r="G63" s="354"/>
      <c r="H63" s="354"/>
      <c r="I63" s="354"/>
      <c r="J63" s="354"/>
      <c r="K63" s="354"/>
      <c r="L63" s="354"/>
      <c r="M63" s="354"/>
      <c r="N63" s="354"/>
      <c r="O63" s="354"/>
      <c r="P63" s="354"/>
      <c r="Q63" s="77"/>
      <c r="R63" s="94">
        <f>TRUNC(O66,2)</f>
        <v>3.08</v>
      </c>
      <c r="S63" s="79" t="str">
        <f>'Planilha Orçamentária Global'!E33</f>
        <v>m³</v>
      </c>
    </row>
    <row r="64" spans="1:19" x14ac:dyDescent="0.25">
      <c r="A64" s="45" t="s">
        <v>70</v>
      </c>
      <c r="B64" s="383" t="s">
        <v>66</v>
      </c>
      <c r="C64" s="383"/>
      <c r="D64" s="383"/>
      <c r="E64" s="383"/>
      <c r="F64" s="383"/>
      <c r="G64" s="383"/>
      <c r="H64" s="383"/>
      <c r="I64" s="45" t="s">
        <v>67</v>
      </c>
      <c r="J64" s="45" t="s">
        <v>68</v>
      </c>
      <c r="K64" s="45" t="s">
        <v>69</v>
      </c>
      <c r="L64" s="45" t="s">
        <v>71</v>
      </c>
      <c r="M64" s="45" t="s">
        <v>72</v>
      </c>
      <c r="N64" s="45" t="s">
        <v>73</v>
      </c>
      <c r="O64" s="45" t="s">
        <v>74</v>
      </c>
      <c r="P64" s="45" t="s">
        <v>75</v>
      </c>
      <c r="Q64" s="384" t="s">
        <v>76</v>
      </c>
      <c r="R64" s="384"/>
      <c r="S64" s="384"/>
    </row>
    <row r="65" spans="1:19" x14ac:dyDescent="0.25">
      <c r="A65" s="61"/>
      <c r="B65" s="73"/>
      <c r="C65" s="64"/>
      <c r="D65" s="161"/>
      <c r="E65" s="64"/>
      <c r="F65" s="64"/>
      <c r="G65" s="64"/>
      <c r="H65" s="162"/>
      <c r="I65" s="169">
        <v>51.33</v>
      </c>
      <c r="J65" s="172">
        <v>1.2</v>
      </c>
      <c r="K65" s="64">
        <v>0.05</v>
      </c>
      <c r="L65" s="172">
        <v>1</v>
      </c>
      <c r="M65" s="64"/>
      <c r="N65" s="173">
        <f>I65*J65</f>
        <v>61.6</v>
      </c>
      <c r="O65" s="169">
        <f>N65*K65*L65</f>
        <v>3.08</v>
      </c>
      <c r="P65" s="174">
        <f>O65*M65</f>
        <v>0</v>
      </c>
      <c r="Q65" s="360"/>
      <c r="R65" s="361"/>
      <c r="S65" s="362"/>
    </row>
    <row r="66" spans="1:19" x14ac:dyDescent="0.25">
      <c r="A66" s="67"/>
      <c r="B66" s="68"/>
      <c r="C66" s="68"/>
      <c r="D66" s="68"/>
      <c r="E66" s="68"/>
      <c r="F66" s="68"/>
      <c r="G66" s="68"/>
      <c r="H66" s="68"/>
      <c r="I66" s="69"/>
      <c r="J66" s="69"/>
      <c r="K66" s="69"/>
      <c r="L66" s="69"/>
      <c r="M66" s="69"/>
      <c r="N66" s="69"/>
      <c r="O66" s="69">
        <f>O65</f>
        <v>3.08</v>
      </c>
      <c r="P66" s="69">
        <f>SUM(P65:P65)</f>
        <v>0</v>
      </c>
      <c r="Q66" s="68"/>
      <c r="R66" s="70"/>
      <c r="S66" s="71"/>
    </row>
    <row r="67" spans="1:19" x14ac:dyDescent="0.25">
      <c r="A67" s="41"/>
      <c r="B67" s="42"/>
      <c r="C67" s="42"/>
      <c r="D67" s="42"/>
      <c r="E67" s="42"/>
      <c r="F67" s="42"/>
      <c r="G67" s="42"/>
      <c r="H67" s="42"/>
      <c r="I67" s="283"/>
      <c r="J67" s="42"/>
      <c r="K67" s="42"/>
      <c r="L67" s="42"/>
      <c r="M67" s="42"/>
      <c r="N67" s="42"/>
      <c r="O67" s="42"/>
      <c r="P67" s="42"/>
      <c r="Q67" s="42"/>
      <c r="R67" s="43"/>
      <c r="S67" s="44"/>
    </row>
    <row r="68" spans="1:19" x14ac:dyDescent="0.25">
      <c r="A68" s="41"/>
      <c r="B68" s="42"/>
      <c r="C68" s="42"/>
      <c r="D68" s="42"/>
      <c r="E68" s="42"/>
      <c r="F68" s="42"/>
      <c r="G68" s="42"/>
      <c r="H68" s="42"/>
      <c r="I68" s="42"/>
      <c r="J68" s="42"/>
      <c r="K68" s="42"/>
      <c r="L68" s="42"/>
      <c r="M68" s="42"/>
      <c r="N68" s="42"/>
      <c r="O68" s="42"/>
      <c r="P68" s="42"/>
      <c r="Q68" s="42"/>
      <c r="R68" s="43"/>
      <c r="S68" s="44"/>
    </row>
    <row r="69" spans="1:19" x14ac:dyDescent="0.25">
      <c r="A69" s="76" t="str">
        <f>'Planilha Orçamentária Global'!A34</f>
        <v>4.2</v>
      </c>
      <c r="B69" s="354" t="str">
        <f>'Planilha Orçamentária Global'!D34</f>
        <v>Junta plastica de dilatacao para pisos, cor cinza, 27 x 3 mm (altura x espessura) a cada 1,50m</v>
      </c>
      <c r="C69" s="354"/>
      <c r="D69" s="354"/>
      <c r="E69" s="354"/>
      <c r="F69" s="354"/>
      <c r="G69" s="354"/>
      <c r="H69" s="354"/>
      <c r="I69" s="354"/>
      <c r="J69" s="354"/>
      <c r="K69" s="354"/>
      <c r="L69" s="354"/>
      <c r="M69" s="354"/>
      <c r="N69" s="354"/>
      <c r="O69" s="354"/>
      <c r="P69" s="354"/>
      <c r="Q69" s="77"/>
      <c r="R69" s="94">
        <f>TRUNC(O73,2)</f>
        <v>42.26</v>
      </c>
      <c r="S69" s="79" t="str">
        <f>'Planilha Orçamentária Global'!E34</f>
        <v>m</v>
      </c>
    </row>
    <row r="70" spans="1:19" ht="15" customHeight="1" x14ac:dyDescent="0.25">
      <c r="A70" s="45"/>
      <c r="B70" s="383" t="s">
        <v>66</v>
      </c>
      <c r="C70" s="383"/>
      <c r="D70" s="383"/>
      <c r="E70" s="383"/>
      <c r="F70" s="383"/>
      <c r="G70" s="383"/>
      <c r="H70" s="383"/>
      <c r="I70" s="366" t="s">
        <v>114</v>
      </c>
      <c r="J70" s="368"/>
      <c r="K70" s="366" t="s">
        <v>112</v>
      </c>
      <c r="L70" s="368"/>
      <c r="M70" s="366" t="s">
        <v>113</v>
      </c>
      <c r="N70" s="368"/>
      <c r="O70" s="367" t="s">
        <v>115</v>
      </c>
      <c r="P70" s="368"/>
      <c r="Q70" s="384" t="s">
        <v>76</v>
      </c>
      <c r="R70" s="384"/>
      <c r="S70" s="384"/>
    </row>
    <row r="71" spans="1:19" x14ac:dyDescent="0.25">
      <c r="A71" s="61"/>
      <c r="B71" s="73"/>
      <c r="C71" s="64"/>
      <c r="D71" s="161"/>
      <c r="E71" s="64"/>
      <c r="F71" s="64"/>
      <c r="G71" s="64"/>
      <c r="H71" s="162"/>
      <c r="I71" s="389">
        <f>I65</f>
        <v>51.33</v>
      </c>
      <c r="J71" s="396"/>
      <c r="K71" s="360">
        <v>1.5</v>
      </c>
      <c r="L71" s="362"/>
      <c r="M71" s="360">
        <v>1.2</v>
      </c>
      <c r="N71" s="362"/>
      <c r="O71" s="395">
        <f>((I71/K71)+1)*M71</f>
        <v>42.26</v>
      </c>
      <c r="P71" s="396"/>
      <c r="Q71" s="360"/>
      <c r="R71" s="361"/>
      <c r="S71" s="362"/>
    </row>
    <row r="72" spans="1:19" x14ac:dyDescent="0.25">
      <c r="A72" s="62"/>
      <c r="B72" s="74"/>
      <c r="C72" s="65"/>
      <c r="D72" s="65"/>
      <c r="E72" s="65"/>
      <c r="F72" s="65"/>
      <c r="G72" s="65"/>
      <c r="H72" s="75"/>
      <c r="I72" s="399"/>
      <c r="J72" s="400"/>
      <c r="K72" s="380"/>
      <c r="L72" s="382"/>
      <c r="M72" s="401"/>
      <c r="N72" s="402"/>
      <c r="O72" s="397"/>
      <c r="P72" s="398"/>
      <c r="Q72" s="363"/>
      <c r="R72" s="364"/>
      <c r="S72" s="365"/>
    </row>
    <row r="73" spans="1:19" x14ac:dyDescent="0.25">
      <c r="A73" s="67">
        <f>SUM(A71:A72)</f>
        <v>0</v>
      </c>
      <c r="B73" s="68"/>
      <c r="C73" s="68"/>
      <c r="D73" s="68"/>
      <c r="E73" s="68"/>
      <c r="F73" s="68"/>
      <c r="G73" s="68"/>
      <c r="H73" s="68"/>
      <c r="I73" s="69"/>
      <c r="J73" s="69"/>
      <c r="K73" s="69"/>
      <c r="L73" s="69"/>
      <c r="M73" s="69"/>
      <c r="N73" s="69"/>
      <c r="O73" s="388">
        <f>O71</f>
        <v>42.26</v>
      </c>
      <c r="P73" s="388"/>
      <c r="Q73" s="68"/>
      <c r="R73" s="70"/>
      <c r="S73" s="71"/>
    </row>
    <row r="74" spans="1:19" x14ac:dyDescent="0.25">
      <c r="A74" s="41"/>
      <c r="B74" s="42"/>
      <c r="C74" s="42"/>
      <c r="D74" s="42"/>
      <c r="E74" s="42"/>
      <c r="F74" s="42"/>
      <c r="G74" s="42"/>
      <c r="H74" s="42"/>
      <c r="I74" s="283"/>
      <c r="J74" s="42"/>
      <c r="K74" s="42"/>
      <c r="L74" s="42"/>
      <c r="M74" s="42"/>
      <c r="N74" s="42"/>
      <c r="O74" s="42"/>
      <c r="P74" s="42"/>
    </row>
    <row r="75" spans="1:19" x14ac:dyDescent="0.25">
      <c r="A75" s="41"/>
      <c r="B75" s="42"/>
      <c r="C75" s="42"/>
      <c r="D75" s="42"/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283"/>
      <c r="Q75" s="42"/>
      <c r="R75" s="43"/>
      <c r="S75" s="44"/>
    </row>
    <row r="76" spans="1:19" x14ac:dyDescent="0.25">
      <c r="A76" s="76" t="str">
        <f>'Planilha Orçamentária Global'!A35</f>
        <v>4.3</v>
      </c>
      <c r="B76" s="354" t="str">
        <f>'Planilha Orçamentária Global'!D35</f>
        <v>Lona plástica preta, e=150 micra</v>
      </c>
      <c r="C76" s="354"/>
      <c r="D76" s="354"/>
      <c r="E76" s="354"/>
      <c r="F76" s="354"/>
      <c r="G76" s="354"/>
      <c r="H76" s="354"/>
      <c r="I76" s="354"/>
      <c r="J76" s="354"/>
      <c r="K76" s="354"/>
      <c r="L76" s="354"/>
      <c r="M76" s="354"/>
      <c r="N76" s="354"/>
      <c r="O76" s="354"/>
      <c r="P76" s="354"/>
      <c r="Q76" s="77"/>
      <c r="R76" s="94">
        <f>TRUNC(N80,2)</f>
        <v>61.6</v>
      </c>
      <c r="S76" s="79" t="str">
        <f>'Planilha Orçamentária Global'!E35</f>
        <v>m²</v>
      </c>
    </row>
    <row r="77" spans="1:19" x14ac:dyDescent="0.25">
      <c r="A77" s="45" t="s">
        <v>70</v>
      </c>
      <c r="B77" s="383" t="s">
        <v>66</v>
      </c>
      <c r="C77" s="383"/>
      <c r="D77" s="383"/>
      <c r="E77" s="383"/>
      <c r="F77" s="383"/>
      <c r="G77" s="383"/>
      <c r="H77" s="383"/>
      <c r="I77" s="45" t="s">
        <v>67</v>
      </c>
      <c r="J77" s="45" t="s">
        <v>68</v>
      </c>
      <c r="K77" s="45" t="s">
        <v>69</v>
      </c>
      <c r="L77" s="45" t="s">
        <v>71</v>
      </c>
      <c r="M77" s="45" t="s">
        <v>72</v>
      </c>
      <c r="N77" s="45" t="s">
        <v>73</v>
      </c>
      <c r="O77" s="45" t="s">
        <v>74</v>
      </c>
      <c r="P77" s="45" t="s">
        <v>75</v>
      </c>
      <c r="Q77" s="384" t="s">
        <v>76</v>
      </c>
      <c r="R77" s="384"/>
      <c r="S77" s="384"/>
    </row>
    <row r="78" spans="1:19" x14ac:dyDescent="0.25">
      <c r="A78" s="61"/>
      <c r="B78" s="73"/>
      <c r="C78" s="64"/>
      <c r="D78" s="161"/>
      <c r="E78" s="64"/>
      <c r="F78" s="64"/>
      <c r="G78" s="64"/>
      <c r="H78" s="162"/>
      <c r="I78" s="169">
        <f>I65</f>
        <v>51.33</v>
      </c>
      <c r="J78" s="172">
        <f>J65</f>
        <v>1.2</v>
      </c>
      <c r="K78" s="64"/>
      <c r="L78" s="172"/>
      <c r="M78" s="64"/>
      <c r="N78" s="173">
        <f>I78*J78</f>
        <v>61.6</v>
      </c>
      <c r="O78" s="169">
        <f>N78*K78*L78</f>
        <v>0</v>
      </c>
      <c r="P78" s="174">
        <f>O78*M78</f>
        <v>0</v>
      </c>
      <c r="Q78" s="360"/>
      <c r="R78" s="361"/>
      <c r="S78" s="362"/>
    </row>
    <row r="79" spans="1:19" x14ac:dyDescent="0.25">
      <c r="A79" s="62"/>
      <c r="B79" s="74"/>
      <c r="C79" s="65"/>
      <c r="D79" s="65"/>
      <c r="E79" s="65"/>
      <c r="F79" s="65"/>
      <c r="G79" s="65"/>
      <c r="H79" s="75"/>
      <c r="I79" s="170">
        <f>((F79-B79)*20)+(H79-D79)</f>
        <v>0</v>
      </c>
      <c r="J79" s="176"/>
      <c r="K79" s="65"/>
      <c r="L79" s="176"/>
      <c r="M79" s="18"/>
      <c r="N79" s="179">
        <f>I79*J79</f>
        <v>0</v>
      </c>
      <c r="O79" s="170">
        <f>N79*K79*L79</f>
        <v>0</v>
      </c>
      <c r="P79" s="178">
        <f>O79*M79</f>
        <v>0</v>
      </c>
      <c r="Q79" s="363"/>
      <c r="R79" s="364"/>
      <c r="S79" s="365"/>
    </row>
    <row r="80" spans="1:19" x14ac:dyDescent="0.25">
      <c r="A80" s="67"/>
      <c r="B80" s="68"/>
      <c r="C80" s="68"/>
      <c r="D80" s="68"/>
      <c r="E80" s="68"/>
      <c r="F80" s="68"/>
      <c r="G80" s="68"/>
      <c r="H80" s="68"/>
      <c r="I80" s="69"/>
      <c r="J80" s="69"/>
      <c r="K80" s="69"/>
      <c r="L80" s="69"/>
      <c r="M80" s="69"/>
      <c r="N80" s="69">
        <f>N78</f>
        <v>61.6</v>
      </c>
      <c r="O80" s="69">
        <f>SUM(O78:O79)</f>
        <v>0</v>
      </c>
      <c r="P80" s="69">
        <f>SUM(P78:P79)</f>
        <v>0</v>
      </c>
      <c r="Q80" s="68"/>
      <c r="R80" s="70"/>
      <c r="S80" s="71"/>
    </row>
    <row r="81" spans="1:19" x14ac:dyDescent="0.25">
      <c r="A81" s="41"/>
      <c r="B81" s="42"/>
      <c r="C81" s="42"/>
      <c r="D81" s="42"/>
      <c r="E81" s="42"/>
      <c r="F81" s="42"/>
      <c r="G81" s="42"/>
      <c r="H81" s="42"/>
      <c r="I81" s="42"/>
      <c r="J81" s="283"/>
      <c r="K81" s="283"/>
      <c r="L81" s="42"/>
      <c r="M81" s="42"/>
      <c r="N81" s="283"/>
      <c r="O81" s="42"/>
      <c r="P81" s="42"/>
      <c r="Q81" s="42"/>
      <c r="R81" s="43"/>
      <c r="S81" s="44"/>
    </row>
    <row r="82" spans="1:19" x14ac:dyDescent="0.25">
      <c r="A82" s="41"/>
      <c r="B82" s="42"/>
      <c r="C82" s="42"/>
      <c r="D82" s="42"/>
      <c r="E82" s="42"/>
      <c r="F82" s="42"/>
      <c r="G82" s="42"/>
      <c r="H82" s="42"/>
      <c r="I82" s="283"/>
      <c r="J82" s="42"/>
      <c r="K82" s="42"/>
      <c r="L82" s="42"/>
      <c r="M82" s="42"/>
      <c r="N82" s="42"/>
      <c r="O82" s="42"/>
      <c r="P82" s="42"/>
      <c r="Q82" s="42"/>
      <c r="R82" s="43"/>
      <c r="S82" s="44"/>
    </row>
    <row r="83" spans="1:19" x14ac:dyDescent="0.25">
      <c r="A83" s="95" t="str">
        <f>'Planilha Orçamentária Global'!A36</f>
        <v>4.4</v>
      </c>
      <c r="B83" s="356" t="str">
        <f>'Planilha Orçamentária Global'!D36</f>
        <v>Piso Tátil</v>
      </c>
      <c r="C83" s="356"/>
      <c r="D83" s="356"/>
      <c r="E83" s="356"/>
      <c r="F83" s="356"/>
      <c r="G83" s="356"/>
      <c r="H83" s="356"/>
      <c r="I83" s="356"/>
      <c r="J83" s="356"/>
      <c r="K83" s="356"/>
      <c r="L83" s="356"/>
      <c r="M83" s="356"/>
      <c r="N83" s="356"/>
      <c r="O83" s="356"/>
      <c r="P83" s="356"/>
      <c r="Q83" s="86"/>
      <c r="R83" s="87"/>
      <c r="S83" s="88"/>
    </row>
    <row r="84" spans="1:19" ht="30" customHeight="1" x14ac:dyDescent="0.25">
      <c r="A84" s="76" t="str">
        <f>'Planilha Orçamentária Global'!A37</f>
        <v>4.4.1</v>
      </c>
      <c r="B84" s="354" t="str">
        <f>'Planilha Orçamentária Global'!D37</f>
        <v xml:space="preserve"> Piso tátil direcional e de alerta, em concreto colorido, p/deficientes visuais, dimensões 30x30cm, aplicado com argamassa industrializada ac-ii, rejuntado, exclusive regularização de base</v>
      </c>
      <c r="C84" s="354"/>
      <c r="D84" s="354"/>
      <c r="E84" s="354"/>
      <c r="F84" s="354"/>
      <c r="G84" s="354"/>
      <c r="H84" s="354"/>
      <c r="I84" s="354"/>
      <c r="J84" s="354"/>
      <c r="K84" s="354"/>
      <c r="L84" s="354"/>
      <c r="M84" s="354"/>
      <c r="N84" s="354"/>
      <c r="O84" s="354"/>
      <c r="P84" s="354"/>
      <c r="Q84" s="77"/>
      <c r="R84" s="94">
        <f>TRUNC(N88,2)</f>
        <v>2.25</v>
      </c>
      <c r="S84" s="79" t="str">
        <f>'Planilha Orçamentária Global'!E37</f>
        <v>m²</v>
      </c>
    </row>
    <row r="85" spans="1:19" x14ac:dyDescent="0.25">
      <c r="A85" s="45" t="s">
        <v>70</v>
      </c>
      <c r="B85" s="383" t="s">
        <v>66</v>
      </c>
      <c r="C85" s="383"/>
      <c r="D85" s="383"/>
      <c r="E85" s="383"/>
      <c r="F85" s="383"/>
      <c r="G85" s="383"/>
      <c r="H85" s="383"/>
      <c r="I85" s="366" t="s">
        <v>116</v>
      </c>
      <c r="J85" s="368"/>
      <c r="K85" s="366" t="s">
        <v>117</v>
      </c>
      <c r="L85" s="367"/>
      <c r="M85" s="368"/>
      <c r="N85" s="366" t="s">
        <v>118</v>
      </c>
      <c r="O85" s="368"/>
      <c r="P85" s="45"/>
      <c r="Q85" s="384" t="s">
        <v>76</v>
      </c>
      <c r="R85" s="384"/>
      <c r="S85" s="384"/>
    </row>
    <row r="86" spans="1:19" x14ac:dyDescent="0.25">
      <c r="A86" s="61"/>
      <c r="B86" s="73"/>
      <c r="C86" s="64"/>
      <c r="D86" s="161"/>
      <c r="E86" s="64"/>
      <c r="F86" s="64"/>
      <c r="G86" s="64"/>
      <c r="H86" s="162"/>
      <c r="I86" s="389">
        <v>2</v>
      </c>
      <c r="J86" s="396"/>
      <c r="K86" s="360">
        <f>18*0.25*0.25</f>
        <v>1.125</v>
      </c>
      <c r="L86" s="361"/>
      <c r="M86" s="362"/>
      <c r="N86" s="403">
        <f>K86*I86</f>
        <v>2.25</v>
      </c>
      <c r="O86" s="404"/>
      <c r="P86" s="174"/>
      <c r="Q86" s="360"/>
      <c r="R86" s="361"/>
      <c r="S86" s="362"/>
    </row>
    <row r="87" spans="1:19" x14ac:dyDescent="0.25">
      <c r="A87" s="62"/>
      <c r="B87" s="74"/>
      <c r="C87" s="65"/>
      <c r="D87" s="65"/>
      <c r="E87" s="65"/>
      <c r="F87" s="65"/>
      <c r="G87" s="65"/>
      <c r="H87" s="75"/>
      <c r="I87" s="399"/>
      <c r="J87" s="400"/>
      <c r="K87" s="380"/>
      <c r="L87" s="381"/>
      <c r="M87" s="382"/>
      <c r="N87" s="405"/>
      <c r="O87" s="406"/>
      <c r="P87" s="178"/>
      <c r="Q87" s="363"/>
      <c r="R87" s="364"/>
      <c r="S87" s="365"/>
    </row>
    <row r="88" spans="1:19" x14ac:dyDescent="0.25">
      <c r="A88" s="67"/>
      <c r="B88" s="68"/>
      <c r="C88" s="68"/>
      <c r="D88" s="68"/>
      <c r="E88" s="68"/>
      <c r="F88" s="68"/>
      <c r="G88" s="68"/>
      <c r="H88" s="68"/>
      <c r="I88" s="69"/>
      <c r="J88" s="69"/>
      <c r="K88" s="69"/>
      <c r="L88" s="69"/>
      <c r="M88" s="69"/>
      <c r="N88" s="388">
        <f>SUM(N86:O87)</f>
        <v>2.25</v>
      </c>
      <c r="O88" s="388"/>
      <c r="P88" s="69"/>
      <c r="Q88" s="68"/>
      <c r="R88" s="70"/>
      <c r="S88" s="71"/>
    </row>
    <row r="89" spans="1:19" x14ac:dyDescent="0.25">
      <c r="A89" s="41"/>
      <c r="B89" s="42"/>
      <c r="C89" s="42"/>
      <c r="D89" s="42"/>
      <c r="E89" s="42"/>
      <c r="F89" s="42"/>
      <c r="G89" s="42"/>
      <c r="H89" s="42"/>
      <c r="I89" s="42"/>
      <c r="J89" s="42"/>
      <c r="K89" s="42"/>
      <c r="L89" s="42"/>
      <c r="M89" s="42"/>
      <c r="N89" s="42"/>
      <c r="O89" s="42"/>
      <c r="P89" s="42"/>
      <c r="Q89" s="42"/>
      <c r="R89" s="43"/>
      <c r="S89" s="44"/>
    </row>
    <row r="90" spans="1:19" x14ac:dyDescent="0.25">
      <c r="A90" s="41"/>
      <c r="B90" s="42"/>
      <c r="C90" s="42"/>
      <c r="D90" s="42"/>
      <c r="E90" s="42"/>
      <c r="F90" s="42"/>
      <c r="G90" s="42"/>
      <c r="H90" s="42"/>
      <c r="I90" s="42"/>
      <c r="J90" s="42"/>
      <c r="K90" s="42"/>
      <c r="L90" s="42"/>
      <c r="M90" s="42"/>
      <c r="N90" s="42"/>
      <c r="O90" s="42"/>
      <c r="P90" s="42"/>
      <c r="Q90" s="42"/>
      <c r="R90" s="43"/>
      <c r="S90" s="44"/>
    </row>
    <row r="91" spans="1:19" x14ac:dyDescent="0.25">
      <c r="A91" s="80" t="str">
        <f>'Planilha Orçamentária Global'!A38</f>
        <v>5.0</v>
      </c>
      <c r="B91" s="355" t="str">
        <f>'Planilha Orçamentária Global'!D38</f>
        <v>SINALIZAÇÃO</v>
      </c>
      <c r="C91" s="355"/>
      <c r="D91" s="355"/>
      <c r="E91" s="355"/>
      <c r="F91" s="355"/>
      <c r="G91" s="355"/>
      <c r="H91" s="355"/>
      <c r="I91" s="355"/>
      <c r="J91" s="355"/>
      <c r="K91" s="355"/>
      <c r="L91" s="355"/>
      <c r="M91" s="355"/>
      <c r="N91" s="355"/>
      <c r="O91" s="355"/>
      <c r="P91" s="355"/>
      <c r="Q91" s="81"/>
      <c r="R91" s="82"/>
      <c r="S91" s="83"/>
    </row>
    <row r="92" spans="1:19" x14ac:dyDescent="0.25">
      <c r="A92" s="76" t="str">
        <f>'Planilha Orçamentária Global'!A39</f>
        <v>5.1</v>
      </c>
      <c r="B92" s="354" t="str">
        <f>'Planilha Orçamentária Global'!D39</f>
        <v xml:space="preserve">Placa esmaltada para identificação de rua </v>
      </c>
      <c r="C92" s="354"/>
      <c r="D92" s="354"/>
      <c r="E92" s="354"/>
      <c r="F92" s="354"/>
      <c r="G92" s="354"/>
      <c r="H92" s="354"/>
      <c r="I92" s="354"/>
      <c r="J92" s="354"/>
      <c r="K92" s="354"/>
      <c r="L92" s="354"/>
      <c r="M92" s="354"/>
      <c r="N92" s="354"/>
      <c r="O92" s="354"/>
      <c r="P92" s="354"/>
      <c r="Q92" s="77"/>
      <c r="R92" s="94">
        <f>TRUNC(A96,2)</f>
        <v>2</v>
      </c>
      <c r="S92" s="79" t="str">
        <f>'Planilha Orçamentária Global'!E39</f>
        <v>und</v>
      </c>
    </row>
    <row r="93" spans="1:19" x14ac:dyDescent="0.25">
      <c r="A93" s="45" t="s">
        <v>70</v>
      </c>
      <c r="B93" s="383" t="s">
        <v>66</v>
      </c>
      <c r="C93" s="383"/>
      <c r="D93" s="383"/>
      <c r="E93" s="383"/>
      <c r="F93" s="383"/>
      <c r="G93" s="383"/>
      <c r="H93" s="383"/>
      <c r="I93" s="45" t="s">
        <v>67</v>
      </c>
      <c r="J93" s="45" t="s">
        <v>68</v>
      </c>
      <c r="K93" s="45" t="s">
        <v>69</v>
      </c>
      <c r="L93" s="45" t="s">
        <v>71</v>
      </c>
      <c r="M93" s="45" t="s">
        <v>72</v>
      </c>
      <c r="N93" s="45" t="s">
        <v>73</v>
      </c>
      <c r="O93" s="45" t="s">
        <v>74</v>
      </c>
      <c r="P93" s="45" t="s">
        <v>75</v>
      </c>
      <c r="Q93" s="384" t="s">
        <v>76</v>
      </c>
      <c r="R93" s="384"/>
      <c r="S93" s="384"/>
    </row>
    <row r="94" spans="1:19" x14ac:dyDescent="0.25">
      <c r="A94" s="61">
        <v>2</v>
      </c>
      <c r="B94" s="46"/>
      <c r="C94" s="47"/>
      <c r="D94" s="48"/>
      <c r="E94" s="47"/>
      <c r="F94" s="47"/>
      <c r="G94" s="47"/>
      <c r="H94" s="49"/>
      <c r="I94" s="47"/>
      <c r="J94" s="56"/>
      <c r="K94" s="47"/>
      <c r="L94" s="56"/>
      <c r="M94" s="47"/>
      <c r="N94" s="59"/>
      <c r="O94" s="47"/>
      <c r="P94" s="56"/>
      <c r="Q94" s="360"/>
      <c r="R94" s="361"/>
      <c r="S94" s="362"/>
    </row>
    <row r="95" spans="1:19" x14ac:dyDescent="0.25">
      <c r="A95" s="62"/>
      <c r="B95" s="50"/>
      <c r="C95" s="51"/>
      <c r="D95" s="51"/>
      <c r="E95" s="51"/>
      <c r="F95" s="51"/>
      <c r="G95" s="51"/>
      <c r="H95" s="52"/>
      <c r="I95" s="51"/>
      <c r="J95" s="57"/>
      <c r="K95" s="51"/>
      <c r="L95" s="57"/>
      <c r="M95" s="120"/>
      <c r="N95" s="60"/>
      <c r="O95" s="51"/>
      <c r="P95" s="57"/>
      <c r="Q95" s="363"/>
      <c r="R95" s="364"/>
      <c r="S95" s="365"/>
    </row>
    <row r="96" spans="1:19" x14ac:dyDescent="0.25">
      <c r="A96" s="67">
        <f>SUM(A94:A95)</f>
        <v>2</v>
      </c>
      <c r="B96" s="68"/>
      <c r="C96" s="68"/>
      <c r="D96" s="68"/>
      <c r="E96" s="68"/>
      <c r="F96" s="68"/>
      <c r="G96" s="68"/>
      <c r="H96" s="68"/>
      <c r="I96" s="69"/>
      <c r="J96" s="69"/>
      <c r="K96" s="69"/>
      <c r="L96" s="69"/>
      <c r="M96" s="69"/>
      <c r="N96" s="69"/>
      <c r="O96" s="69"/>
      <c r="P96" s="69"/>
      <c r="Q96" s="68"/>
      <c r="R96" s="70"/>
      <c r="S96" s="71"/>
    </row>
    <row r="99" spans="1:19" x14ac:dyDescent="0.25">
      <c r="A99" s="76" t="str">
        <f>'Planilha Orçamentária Global'!A40</f>
        <v>5.2</v>
      </c>
      <c r="B99" s="354" t="str">
        <f>'Planilha Orçamentária Global'!D40</f>
        <v>Placa de sinalização em chapa de aço num 16 com pintura refletiva</v>
      </c>
      <c r="C99" s="354"/>
      <c r="D99" s="354"/>
      <c r="E99" s="354"/>
      <c r="F99" s="354"/>
      <c r="G99" s="354"/>
      <c r="H99" s="354"/>
      <c r="I99" s="354"/>
      <c r="J99" s="354"/>
      <c r="K99" s="354"/>
      <c r="L99" s="354"/>
      <c r="M99" s="354"/>
      <c r="N99" s="354"/>
      <c r="O99" s="354"/>
      <c r="P99" s="354"/>
      <c r="Q99" s="77"/>
      <c r="R99" s="94">
        <f>TRUNC(P103,2)</f>
        <v>0.59</v>
      </c>
      <c r="S99" s="79" t="str">
        <f>'Planilha Rua Jose Ricardo G C'!E40</f>
        <v>m²</v>
      </c>
    </row>
    <row r="100" spans="1:19" x14ac:dyDescent="0.25">
      <c r="A100" s="45"/>
      <c r="B100" s="383" t="s">
        <v>66</v>
      </c>
      <c r="C100" s="383"/>
      <c r="D100" s="383"/>
      <c r="E100" s="383"/>
      <c r="F100" s="383"/>
      <c r="G100" s="383"/>
      <c r="H100" s="383"/>
      <c r="I100" s="366" t="s">
        <v>5</v>
      </c>
      <c r="J100" s="368"/>
      <c r="K100" s="366" t="s">
        <v>129</v>
      </c>
      <c r="L100" s="367"/>
      <c r="M100" s="367"/>
      <c r="N100" s="368"/>
      <c r="O100" s="45" t="s">
        <v>130</v>
      </c>
      <c r="P100" s="45" t="s">
        <v>118</v>
      </c>
      <c r="Q100" s="384" t="s">
        <v>76</v>
      </c>
      <c r="R100" s="384"/>
      <c r="S100" s="384"/>
    </row>
    <row r="101" spans="1:19" x14ac:dyDescent="0.25">
      <c r="A101" s="61"/>
      <c r="B101" s="46"/>
      <c r="C101" s="47"/>
      <c r="D101" s="48"/>
      <c r="E101" s="47"/>
      <c r="F101" s="47"/>
      <c r="G101" s="47"/>
      <c r="H101" s="49"/>
      <c r="I101" s="360">
        <v>2</v>
      </c>
      <c r="J101" s="362"/>
      <c r="K101" s="360" t="s">
        <v>135</v>
      </c>
      <c r="L101" s="361"/>
      <c r="M101" s="361"/>
      <c r="N101" s="362"/>
      <c r="O101" s="216">
        <v>0.29799999999999999</v>
      </c>
      <c r="P101" s="186">
        <f>O101*I101</f>
        <v>0.59599999999999997</v>
      </c>
      <c r="Q101" s="360"/>
      <c r="R101" s="361"/>
      <c r="S101" s="362"/>
    </row>
    <row r="102" spans="1:19" x14ac:dyDescent="0.25">
      <c r="A102" s="62"/>
      <c r="B102" s="50"/>
      <c r="C102" s="51"/>
      <c r="D102" s="51"/>
      <c r="E102" s="51"/>
      <c r="F102" s="51"/>
      <c r="G102" s="51"/>
      <c r="H102" s="52"/>
      <c r="I102" s="363"/>
      <c r="J102" s="365"/>
      <c r="K102" s="363"/>
      <c r="L102" s="364"/>
      <c r="M102" s="364"/>
      <c r="N102" s="365"/>
      <c r="O102" s="51"/>
      <c r="P102" s="187">
        <f>O102*I102</f>
        <v>0</v>
      </c>
      <c r="Q102" s="363"/>
      <c r="R102" s="364"/>
      <c r="S102" s="365"/>
    </row>
    <row r="103" spans="1:19" x14ac:dyDescent="0.25">
      <c r="A103" s="67"/>
      <c r="B103" s="68"/>
      <c r="C103" s="68"/>
      <c r="D103" s="68"/>
      <c r="E103" s="68"/>
      <c r="F103" s="68"/>
      <c r="G103" s="68"/>
      <c r="H103" s="68"/>
      <c r="I103" s="388">
        <f>SUM(I101:J102)</f>
        <v>2</v>
      </c>
      <c r="J103" s="388"/>
      <c r="K103" s="69"/>
      <c r="L103" s="69"/>
      <c r="M103" s="69"/>
      <c r="N103" s="69"/>
      <c r="O103" s="69"/>
      <c r="P103" s="188">
        <f>SUM(P101:P102)</f>
        <v>0.59599999999999997</v>
      </c>
      <c r="Q103" s="68"/>
      <c r="R103" s="70"/>
      <c r="S103" s="71"/>
    </row>
    <row r="106" spans="1:19" x14ac:dyDescent="0.25">
      <c r="A106" s="76" t="str">
        <f>'Planilha Orçamentária Global'!A41</f>
        <v>5.3</v>
      </c>
      <c r="B106" s="354" t="str">
        <f>'Planilha Orçamentária Global'!D41</f>
        <v>Sinalização horizontal com tinta retrorrefletiva a base de resina acrílica com microesferas de vidro</v>
      </c>
      <c r="C106" s="354"/>
      <c r="D106" s="354"/>
      <c r="E106" s="354"/>
      <c r="F106" s="354"/>
      <c r="G106" s="354"/>
      <c r="H106" s="354"/>
      <c r="I106" s="354"/>
      <c r="J106" s="354"/>
      <c r="K106" s="354"/>
      <c r="L106" s="354"/>
      <c r="M106" s="354"/>
      <c r="N106" s="354"/>
      <c r="O106" s="354"/>
      <c r="P106" s="354"/>
      <c r="Q106" s="77"/>
      <c r="R106" s="94">
        <f>TRUNC(P110,2)</f>
        <v>0.5</v>
      </c>
      <c r="S106" s="79" t="str">
        <f>'Planilha Orçamentária Global'!E41</f>
        <v>m²</v>
      </c>
    </row>
    <row r="107" spans="1:19" x14ac:dyDescent="0.25">
      <c r="A107" s="45" t="s">
        <v>70</v>
      </c>
      <c r="B107" s="383" t="s">
        <v>66</v>
      </c>
      <c r="C107" s="383"/>
      <c r="D107" s="383"/>
      <c r="E107" s="383"/>
      <c r="F107" s="383"/>
      <c r="G107" s="383"/>
      <c r="H107" s="383"/>
      <c r="I107" s="366"/>
      <c r="J107" s="368"/>
      <c r="K107" s="366" t="s">
        <v>131</v>
      </c>
      <c r="L107" s="367"/>
      <c r="M107" s="367"/>
      <c r="N107" s="368"/>
      <c r="O107" s="45" t="s">
        <v>130</v>
      </c>
      <c r="P107" s="45" t="s">
        <v>118</v>
      </c>
      <c r="Q107" s="384" t="s">
        <v>76</v>
      </c>
      <c r="R107" s="384"/>
      <c r="S107" s="384"/>
    </row>
    <row r="108" spans="1:19" x14ac:dyDescent="0.25">
      <c r="A108" s="61"/>
      <c r="B108" s="46"/>
      <c r="C108" s="47"/>
      <c r="D108" s="48"/>
      <c r="E108" s="47"/>
      <c r="F108" s="47"/>
      <c r="G108" s="47"/>
      <c r="H108" s="49"/>
      <c r="I108" s="360"/>
      <c r="J108" s="362"/>
      <c r="K108" s="389">
        <f>I86</f>
        <v>2</v>
      </c>
      <c r="L108" s="361"/>
      <c r="M108" s="361"/>
      <c r="N108" s="362"/>
      <c r="O108" s="161">
        <f>0.5*0.5</f>
        <v>0.25</v>
      </c>
      <c r="P108" s="164">
        <f>O108*K108</f>
        <v>0.5</v>
      </c>
      <c r="Q108" s="360"/>
      <c r="R108" s="361"/>
      <c r="S108" s="362"/>
    </row>
    <row r="109" spans="1:19" x14ac:dyDescent="0.25">
      <c r="A109" s="62"/>
      <c r="B109" s="50"/>
      <c r="C109" s="51"/>
      <c r="D109" s="51"/>
      <c r="E109" s="51"/>
      <c r="F109" s="51"/>
      <c r="G109" s="51"/>
      <c r="H109" s="52"/>
      <c r="I109" s="363"/>
      <c r="J109" s="365"/>
      <c r="K109" s="363"/>
      <c r="L109" s="364"/>
      <c r="M109" s="364"/>
      <c r="N109" s="365"/>
      <c r="O109" s="189"/>
      <c r="P109" s="168">
        <f>O109*K109</f>
        <v>0</v>
      </c>
      <c r="Q109" s="363"/>
      <c r="R109" s="364"/>
      <c r="S109" s="365"/>
    </row>
    <row r="110" spans="1:19" x14ac:dyDescent="0.25">
      <c r="A110" s="67"/>
      <c r="B110" s="68"/>
      <c r="C110" s="68"/>
      <c r="D110" s="68"/>
      <c r="E110" s="68"/>
      <c r="F110" s="68"/>
      <c r="G110" s="68"/>
      <c r="H110" s="68"/>
      <c r="I110" s="69"/>
      <c r="J110" s="69"/>
      <c r="K110" s="69"/>
      <c r="L110" s="69"/>
      <c r="M110" s="69"/>
      <c r="N110" s="69"/>
      <c r="O110" s="69"/>
      <c r="P110" s="69">
        <f>SUM(P108:P109)</f>
        <v>0.5</v>
      </c>
      <c r="Q110" s="68"/>
      <c r="R110" s="70"/>
      <c r="S110" s="71"/>
    </row>
    <row r="113" spans="1:19" x14ac:dyDescent="0.25">
      <c r="A113" s="76" t="str">
        <f>'Planilha Orçamentária Global'!A42</f>
        <v>5.4</v>
      </c>
      <c r="B113" s="354" t="str">
        <f>'Planilha Orçamentária Global'!D42</f>
        <v>Confecção suporte e travessa para placa de sinalização</v>
      </c>
      <c r="C113" s="354"/>
      <c r="D113" s="354"/>
      <c r="E113" s="354"/>
      <c r="F113" s="354"/>
      <c r="G113" s="354"/>
      <c r="H113" s="354"/>
      <c r="I113" s="354"/>
      <c r="J113" s="354"/>
      <c r="K113" s="354"/>
      <c r="L113" s="354"/>
      <c r="M113" s="354"/>
      <c r="N113" s="354"/>
      <c r="O113" s="354"/>
      <c r="P113" s="354"/>
      <c r="Q113" s="77"/>
      <c r="R113" s="94">
        <f>K117</f>
        <v>4</v>
      </c>
      <c r="S113" s="79" t="str">
        <f>'Planilha Orçamentária Global'!E42</f>
        <v>und</v>
      </c>
    </row>
    <row r="114" spans="1:19" x14ac:dyDescent="0.25">
      <c r="A114" s="45"/>
      <c r="B114" s="383"/>
      <c r="C114" s="383"/>
      <c r="D114" s="383"/>
      <c r="E114" s="383"/>
      <c r="F114" s="383"/>
      <c r="G114" s="383"/>
      <c r="H114" s="383"/>
      <c r="I114" s="366"/>
      <c r="J114" s="368"/>
      <c r="K114" s="366" t="s">
        <v>132</v>
      </c>
      <c r="L114" s="367"/>
      <c r="M114" s="367"/>
      <c r="N114" s="368"/>
      <c r="O114" s="45"/>
      <c r="P114" s="45"/>
      <c r="Q114" s="384" t="s">
        <v>76</v>
      </c>
      <c r="R114" s="384"/>
      <c r="S114" s="384"/>
    </row>
    <row r="115" spans="1:19" x14ac:dyDescent="0.25">
      <c r="A115" s="61"/>
      <c r="B115" s="46"/>
      <c r="C115" s="47"/>
      <c r="D115" s="48"/>
      <c r="E115" s="47"/>
      <c r="F115" s="47"/>
      <c r="G115" s="47"/>
      <c r="H115" s="49"/>
      <c r="I115" s="360"/>
      <c r="J115" s="362"/>
      <c r="K115" s="389">
        <f>I103+A96</f>
        <v>4</v>
      </c>
      <c r="L115" s="361"/>
      <c r="M115" s="361"/>
      <c r="N115" s="362"/>
      <c r="O115" s="47"/>
      <c r="P115" s="164"/>
      <c r="Q115" s="360"/>
      <c r="R115" s="361"/>
      <c r="S115" s="362"/>
    </row>
    <row r="116" spans="1:19" x14ac:dyDescent="0.25">
      <c r="A116" s="62"/>
      <c r="B116" s="50"/>
      <c r="C116" s="51"/>
      <c r="D116" s="51"/>
      <c r="E116" s="51"/>
      <c r="F116" s="51"/>
      <c r="G116" s="51"/>
      <c r="H116" s="52"/>
      <c r="I116" s="363"/>
      <c r="J116" s="365"/>
      <c r="K116" s="363"/>
      <c r="L116" s="364"/>
      <c r="M116" s="364"/>
      <c r="N116" s="365"/>
      <c r="O116" s="51"/>
      <c r="P116" s="168"/>
      <c r="Q116" s="363"/>
      <c r="R116" s="364"/>
      <c r="S116" s="365"/>
    </row>
    <row r="117" spans="1:19" x14ac:dyDescent="0.25">
      <c r="A117" s="67"/>
      <c r="B117" s="68"/>
      <c r="C117" s="68"/>
      <c r="D117" s="68"/>
      <c r="E117" s="68"/>
      <c r="F117" s="68"/>
      <c r="G117" s="68"/>
      <c r="H117" s="68"/>
      <c r="I117" s="69"/>
      <c r="J117" s="69"/>
      <c r="K117" s="388">
        <f>SUM(K115:N116)</f>
        <v>4</v>
      </c>
      <c r="L117" s="388"/>
      <c r="M117" s="388"/>
      <c r="N117" s="388"/>
      <c r="O117" s="69"/>
      <c r="P117" s="69"/>
      <c r="Q117" s="68"/>
      <c r="R117" s="70"/>
      <c r="S117" s="71"/>
    </row>
  </sheetData>
  <mergeCells count="125">
    <mergeCell ref="K117:N117"/>
    <mergeCell ref="I116:J116"/>
    <mergeCell ref="K116:N116"/>
    <mergeCell ref="Q116:S116"/>
    <mergeCell ref="B113:P113"/>
    <mergeCell ref="B114:H114"/>
    <mergeCell ref="I114:J114"/>
    <mergeCell ref="K114:N114"/>
    <mergeCell ref="Q114:S114"/>
    <mergeCell ref="I115:J115"/>
    <mergeCell ref="K115:N115"/>
    <mergeCell ref="Q115:S115"/>
    <mergeCell ref="I108:J108"/>
    <mergeCell ref="K108:N108"/>
    <mergeCell ref="Q108:S108"/>
    <mergeCell ref="I109:J109"/>
    <mergeCell ref="K109:N109"/>
    <mergeCell ref="Q109:S109"/>
    <mergeCell ref="I103:J103"/>
    <mergeCell ref="B106:P106"/>
    <mergeCell ref="B107:H107"/>
    <mergeCell ref="I107:J107"/>
    <mergeCell ref="K107:N107"/>
    <mergeCell ref="Q107:S107"/>
    <mergeCell ref="I101:J101"/>
    <mergeCell ref="K101:N101"/>
    <mergeCell ref="Q101:S101"/>
    <mergeCell ref="I102:J102"/>
    <mergeCell ref="K102:N102"/>
    <mergeCell ref="Q102:S102"/>
    <mergeCell ref="Q95:S95"/>
    <mergeCell ref="B99:P99"/>
    <mergeCell ref="B100:H100"/>
    <mergeCell ref="I100:J100"/>
    <mergeCell ref="K100:N100"/>
    <mergeCell ref="Q100:S100"/>
    <mergeCell ref="N88:O88"/>
    <mergeCell ref="B91:P91"/>
    <mergeCell ref="B92:P92"/>
    <mergeCell ref="B93:H93"/>
    <mergeCell ref="Q93:S93"/>
    <mergeCell ref="Q94:S94"/>
    <mergeCell ref="Q85:S85"/>
    <mergeCell ref="I86:J86"/>
    <mergeCell ref="K86:M86"/>
    <mergeCell ref="N86:O86"/>
    <mergeCell ref="Q86:S86"/>
    <mergeCell ref="I87:J87"/>
    <mergeCell ref="K87:M87"/>
    <mergeCell ref="N87:O87"/>
    <mergeCell ref="Q87:S87"/>
    <mergeCell ref="B83:P83"/>
    <mergeCell ref="B84:P84"/>
    <mergeCell ref="B85:H85"/>
    <mergeCell ref="I85:J85"/>
    <mergeCell ref="K85:M85"/>
    <mergeCell ref="N85:O85"/>
    <mergeCell ref="O73:P73"/>
    <mergeCell ref="B76:P76"/>
    <mergeCell ref="B77:H77"/>
    <mergeCell ref="Q77:S77"/>
    <mergeCell ref="Q78:S78"/>
    <mergeCell ref="Q79:S79"/>
    <mergeCell ref="I71:J71"/>
    <mergeCell ref="K71:L71"/>
    <mergeCell ref="M71:N71"/>
    <mergeCell ref="O71:P71"/>
    <mergeCell ref="Q71:S71"/>
    <mergeCell ref="I72:J72"/>
    <mergeCell ref="K72:L72"/>
    <mergeCell ref="M72:N72"/>
    <mergeCell ref="O72:P72"/>
    <mergeCell ref="Q72:S72"/>
    <mergeCell ref="B70:H70"/>
    <mergeCell ref="I70:J70"/>
    <mergeCell ref="K70:L70"/>
    <mergeCell ref="M70:N70"/>
    <mergeCell ref="O70:P70"/>
    <mergeCell ref="Q70:S70"/>
    <mergeCell ref="Q58:S58"/>
    <mergeCell ref="B62:P62"/>
    <mergeCell ref="B63:P63"/>
    <mergeCell ref="B64:H64"/>
    <mergeCell ref="Q64:S64"/>
    <mergeCell ref="Q57:S57"/>
    <mergeCell ref="B45:P45"/>
    <mergeCell ref="B46:P46"/>
    <mergeCell ref="B47:P47"/>
    <mergeCell ref="B48:H48"/>
    <mergeCell ref="Q48:S48"/>
    <mergeCell ref="Q49:S49"/>
    <mergeCell ref="Q65:S65"/>
    <mergeCell ref="B69:P69"/>
    <mergeCell ref="B38:P38"/>
    <mergeCell ref="B39:H39"/>
    <mergeCell ref="Q39:S39"/>
    <mergeCell ref="Q40:S40"/>
    <mergeCell ref="Q41:S41"/>
    <mergeCell ref="Q50:S50"/>
    <mergeCell ref="B54:P54"/>
    <mergeCell ref="B55:P55"/>
    <mergeCell ref="B56:H56"/>
    <mergeCell ref="Q56:S56"/>
    <mergeCell ref="B32:H32"/>
    <mergeCell ref="Q32:S32"/>
    <mergeCell ref="Q33:S33"/>
    <mergeCell ref="Q34:S34"/>
    <mergeCell ref="B24:H24"/>
    <mergeCell ref="Q24:S24"/>
    <mergeCell ref="Q25:S25"/>
    <mergeCell ref="B29:P29"/>
    <mergeCell ref="B30:P30"/>
    <mergeCell ref="B31:P31"/>
    <mergeCell ref="B16:P16"/>
    <mergeCell ref="B17:H17"/>
    <mergeCell ref="Q17:S17"/>
    <mergeCell ref="Q18:S18"/>
    <mergeCell ref="Q19:S19"/>
    <mergeCell ref="B23:P23"/>
    <mergeCell ref="A1:S2"/>
    <mergeCell ref="B9:P9"/>
    <mergeCell ref="B10:P10"/>
    <mergeCell ref="Q11:S11"/>
    <mergeCell ref="Q12:S12"/>
    <mergeCell ref="B15:P15"/>
  </mergeCells>
  <pageMargins left="0.51181102362204722" right="0.51181102362204722" top="0.78740157480314965" bottom="0.78740157480314965" header="0.31496062992125984" footer="0.31496062992125984"/>
  <pageSetup paperSize="9" scale="68" orientation="portrait" r:id="rId1"/>
  <rowBreaks count="1" manualBreakCount="1">
    <brk id="68" max="18" man="1"/>
  </rowBreaks>
  <colBreaks count="1" manualBreakCount="1">
    <brk id="19" max="1048575" man="1"/>
  </col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  <pageSetUpPr fitToPage="1"/>
  </sheetPr>
  <dimension ref="A1:G28"/>
  <sheetViews>
    <sheetView view="pageBreakPreview" topLeftCell="A13" zoomScale="120" zoomScaleNormal="100" zoomScaleSheetLayoutView="120" workbookViewId="0">
      <selection activeCell="C33" sqref="C33"/>
    </sheetView>
  </sheetViews>
  <sheetFormatPr defaultRowHeight="15" x14ac:dyDescent="0.25"/>
  <cols>
    <col min="2" max="2" width="17.42578125" bestFit="1" customWidth="1"/>
    <col min="3" max="3" width="62.42578125" customWidth="1"/>
    <col min="5" max="5" width="11.42578125" customWidth="1"/>
    <col min="6" max="6" width="13.7109375" customWidth="1"/>
    <col min="7" max="7" width="12.85546875" bestFit="1" customWidth="1"/>
  </cols>
  <sheetData>
    <row r="1" spans="1:7" x14ac:dyDescent="0.25">
      <c r="A1" s="105"/>
      <c r="B1" s="106"/>
      <c r="C1" s="107"/>
      <c r="D1" s="108"/>
      <c r="E1" s="108"/>
      <c r="F1" s="108"/>
      <c r="G1" s="109"/>
    </row>
    <row r="2" spans="1:7" x14ac:dyDescent="0.25">
      <c r="A2" s="408" t="s">
        <v>55</v>
      </c>
      <c r="B2" s="409"/>
      <c r="C2" s="409"/>
      <c r="D2" s="409"/>
      <c r="E2" s="409"/>
      <c r="F2" s="409"/>
      <c r="G2" s="410"/>
    </row>
    <row r="3" spans="1:7" x14ac:dyDescent="0.25">
      <c r="A3" s="411" t="s">
        <v>56</v>
      </c>
      <c r="B3" s="412"/>
      <c r="C3" s="412"/>
      <c r="D3" s="412"/>
      <c r="E3" s="412"/>
      <c r="F3" s="412"/>
      <c r="G3" s="413"/>
    </row>
    <row r="4" spans="1:7" x14ac:dyDescent="0.25">
      <c r="A4" s="411" t="s">
        <v>57</v>
      </c>
      <c r="B4" s="412"/>
      <c r="C4" s="412"/>
      <c r="D4" s="412"/>
      <c r="E4" s="412"/>
      <c r="F4" s="412"/>
      <c r="G4" s="413"/>
    </row>
    <row r="5" spans="1:7" x14ac:dyDescent="0.25">
      <c r="A5" s="110"/>
      <c r="B5" s="111"/>
      <c r="C5" s="111"/>
      <c r="D5" s="111"/>
      <c r="E5" s="111"/>
      <c r="F5" s="111"/>
      <c r="G5" s="112"/>
    </row>
    <row r="6" spans="1:7" x14ac:dyDescent="0.25">
      <c r="A6" s="414" t="s">
        <v>82</v>
      </c>
      <c r="B6" s="415"/>
      <c r="C6" s="415"/>
      <c r="D6" s="415"/>
      <c r="E6" s="415"/>
      <c r="F6" s="415"/>
      <c r="G6" s="416"/>
    </row>
    <row r="7" spans="1:7" ht="18" x14ac:dyDescent="0.25">
      <c r="A7" s="113"/>
      <c r="B7" s="114"/>
      <c r="C7" s="114"/>
      <c r="D7" s="114"/>
      <c r="E7" s="114"/>
      <c r="F7" s="114"/>
      <c r="G7" s="115"/>
    </row>
    <row r="8" spans="1:7" x14ac:dyDescent="0.25">
      <c r="A8" s="417" t="str">
        <f>'Planilha Orçamentária Global'!$A$12</f>
        <v>OBJETO:     OBRAS E SERVIÇOS DE TERRAPLANAGEM E PAVIMENTAÇÃO EM LOGRADOUROS NA VILA SÃO JOSÉ, NO MUNICÍPIO DE ARAPIRACA/AL</v>
      </c>
      <c r="B8" s="418"/>
      <c r="C8" s="418"/>
      <c r="D8" s="418"/>
      <c r="E8" s="418"/>
      <c r="F8" s="418"/>
      <c r="G8" s="419"/>
    </row>
    <row r="9" spans="1:7" x14ac:dyDescent="0.25">
      <c r="A9" s="97" t="str">
        <f>'Planilha Orçamentária Global'!$A$13</f>
        <v>CONTRATO DE REPASSE:  1069325-77</v>
      </c>
      <c r="B9" s="101"/>
      <c r="C9" s="99"/>
      <c r="D9" s="100"/>
      <c r="E9" s="100"/>
      <c r="F9" s="100"/>
      <c r="G9" s="98"/>
    </row>
    <row r="10" spans="1:7" s="102" customFormat="1" x14ac:dyDescent="0.25">
      <c r="A10" s="97" t="str">
        <f>'Planilha Orçamentária Global'!$A$14</f>
        <v>SICONV: 896851</v>
      </c>
      <c r="B10" s="101"/>
      <c r="C10" s="99"/>
      <c r="D10" s="100"/>
      <c r="E10" s="100"/>
      <c r="F10" s="100"/>
      <c r="G10" s="98"/>
    </row>
    <row r="11" spans="1:7" s="102" customFormat="1" x14ac:dyDescent="0.25">
      <c r="A11" s="131"/>
      <c r="B11" s="116"/>
      <c r="C11" s="117"/>
      <c r="D11" s="125"/>
      <c r="E11" s="125"/>
      <c r="F11" s="125"/>
      <c r="G11" s="126"/>
    </row>
    <row r="12" spans="1:7" x14ac:dyDescent="0.25">
      <c r="A12" s="211"/>
      <c r="B12" s="116"/>
      <c r="C12" s="117"/>
      <c r="D12" s="125"/>
      <c r="E12" s="125"/>
      <c r="F12" s="125"/>
      <c r="G12" s="125"/>
    </row>
    <row r="13" spans="1:7" x14ac:dyDescent="0.25">
      <c r="A13" s="208" t="s">
        <v>32</v>
      </c>
      <c r="B13" s="212"/>
      <c r="C13" s="213" t="s">
        <v>83</v>
      </c>
      <c r="D13" s="214"/>
      <c r="E13" s="214"/>
      <c r="F13" s="214"/>
      <c r="G13" s="210" t="s">
        <v>63</v>
      </c>
    </row>
    <row r="14" spans="1:7" ht="25.5" x14ac:dyDescent="0.25">
      <c r="A14" s="141" t="s">
        <v>84</v>
      </c>
      <c r="B14" s="141" t="s">
        <v>1</v>
      </c>
      <c r="C14" s="142" t="s">
        <v>85</v>
      </c>
      <c r="D14" s="141" t="s">
        <v>86</v>
      </c>
      <c r="E14" s="141" t="s">
        <v>87</v>
      </c>
      <c r="F14" s="142" t="s">
        <v>88</v>
      </c>
      <c r="G14" s="141" t="s">
        <v>89</v>
      </c>
    </row>
    <row r="15" spans="1:7" x14ac:dyDescent="0.25">
      <c r="A15" s="150">
        <v>93565</v>
      </c>
      <c r="B15" s="151" t="s">
        <v>228</v>
      </c>
      <c r="C15" s="152" t="s">
        <v>90</v>
      </c>
      <c r="D15" s="143" t="s">
        <v>15</v>
      </c>
      <c r="E15" s="157">
        <v>0.22572999999999999</v>
      </c>
      <c r="F15" s="144">
        <v>13344.01</v>
      </c>
      <c r="G15" s="145">
        <f>F15*E15</f>
        <v>3012.14</v>
      </c>
    </row>
    <row r="16" spans="1:7" x14ac:dyDescent="0.25">
      <c r="A16" s="150">
        <v>93572</v>
      </c>
      <c r="B16" s="151" t="s">
        <v>228</v>
      </c>
      <c r="C16" s="152" t="s">
        <v>91</v>
      </c>
      <c r="D16" s="143" t="s">
        <v>15</v>
      </c>
      <c r="E16" s="143">
        <v>1</v>
      </c>
      <c r="F16" s="160">
        <v>3480.46</v>
      </c>
      <c r="G16" s="145">
        <f>F16*E16</f>
        <v>3480.46</v>
      </c>
    </row>
    <row r="17" spans="1:7" x14ac:dyDescent="0.25">
      <c r="A17" s="139"/>
      <c r="B17" s="139"/>
      <c r="C17" s="140"/>
      <c r="D17" s="407" t="s">
        <v>92</v>
      </c>
      <c r="E17" s="407"/>
      <c r="F17" s="149" t="s">
        <v>93</v>
      </c>
      <c r="G17" s="145">
        <f>TRUNC(SUM(G15:G16),2)</f>
        <v>6492.6</v>
      </c>
    </row>
    <row r="18" spans="1:7" s="102" customFormat="1" x14ac:dyDescent="0.25">
      <c r="A18" s="118"/>
      <c r="B18" s="118"/>
      <c r="C18" s="119"/>
      <c r="D18" s="158"/>
      <c r="E18" s="159"/>
      <c r="F18" s="155"/>
      <c r="G18" s="156"/>
    </row>
    <row r="19" spans="1:7" s="102" customFormat="1" x14ac:dyDescent="0.25">
      <c r="A19" s="202"/>
      <c r="B19" s="202"/>
      <c r="C19" s="203"/>
      <c r="D19" s="204"/>
      <c r="E19" s="205"/>
      <c r="F19" s="206"/>
      <c r="G19" s="207"/>
    </row>
    <row r="20" spans="1:7" ht="38.25" customHeight="1" x14ac:dyDescent="0.25">
      <c r="A20" s="208" t="s">
        <v>33</v>
      </c>
      <c r="B20" s="209" t="s">
        <v>94</v>
      </c>
      <c r="C20" s="420" t="s">
        <v>95</v>
      </c>
      <c r="D20" s="421"/>
      <c r="E20" s="421"/>
      <c r="F20" s="422"/>
      <c r="G20" s="210" t="s">
        <v>96</v>
      </c>
    </row>
    <row r="21" spans="1:7" ht="25.5" x14ac:dyDescent="0.25">
      <c r="A21" s="141" t="s">
        <v>84</v>
      </c>
      <c r="B21" s="141" t="s">
        <v>1</v>
      </c>
      <c r="C21" s="142" t="s">
        <v>85</v>
      </c>
      <c r="D21" s="141" t="s">
        <v>86</v>
      </c>
      <c r="E21" s="141" t="s">
        <v>87</v>
      </c>
      <c r="F21" s="142" t="s">
        <v>88</v>
      </c>
      <c r="G21" s="141" t="s">
        <v>89</v>
      </c>
    </row>
    <row r="22" spans="1:7" x14ac:dyDescent="0.25">
      <c r="A22" s="150">
        <v>88260</v>
      </c>
      <c r="B22" s="151" t="s">
        <v>228</v>
      </c>
      <c r="C22" s="152" t="s">
        <v>107</v>
      </c>
      <c r="D22" s="143" t="s">
        <v>97</v>
      </c>
      <c r="E22" s="143">
        <v>0.4</v>
      </c>
      <c r="F22" s="144">
        <v>16.7</v>
      </c>
      <c r="G22" s="145">
        <f t="shared" ref="G22:G27" si="0">F22*E22</f>
        <v>6.68</v>
      </c>
    </row>
    <row r="23" spans="1:7" x14ac:dyDescent="0.25">
      <c r="A23" s="150">
        <v>88316</v>
      </c>
      <c r="B23" s="151" t="s">
        <v>228</v>
      </c>
      <c r="C23" s="152" t="s">
        <v>98</v>
      </c>
      <c r="D23" s="143" t="s">
        <v>97</v>
      </c>
      <c r="E23" s="143">
        <v>0.91</v>
      </c>
      <c r="F23" s="144">
        <v>12.9</v>
      </c>
      <c r="G23" s="145">
        <f t="shared" si="0"/>
        <v>11.74</v>
      </c>
    </row>
    <row r="24" spans="1:7" x14ac:dyDescent="0.25">
      <c r="A24" s="150">
        <v>1379</v>
      </c>
      <c r="B24" s="151" t="s">
        <v>228</v>
      </c>
      <c r="C24" s="152" t="s">
        <v>99</v>
      </c>
      <c r="D24" s="143" t="s">
        <v>100</v>
      </c>
      <c r="E24" s="143">
        <v>9.11</v>
      </c>
      <c r="F24" s="144">
        <v>0.66</v>
      </c>
      <c r="G24" s="145">
        <f t="shared" si="0"/>
        <v>6.01</v>
      </c>
    </row>
    <row r="25" spans="1:7" ht="26.25" x14ac:dyDescent="0.25">
      <c r="A25" s="150">
        <v>4385</v>
      </c>
      <c r="B25" s="151" t="s">
        <v>101</v>
      </c>
      <c r="C25" s="153" t="s">
        <v>102</v>
      </c>
      <c r="D25" s="143" t="s">
        <v>103</v>
      </c>
      <c r="E25" s="146">
        <v>3.5000000000000003E-2</v>
      </c>
      <c r="F25" s="147">
        <f>Cotações!AZ14</f>
        <v>800</v>
      </c>
      <c r="G25" s="145">
        <f t="shared" si="0"/>
        <v>28</v>
      </c>
    </row>
    <row r="26" spans="1:7" ht="26.25" x14ac:dyDescent="0.25">
      <c r="A26" s="150">
        <v>367</v>
      </c>
      <c r="B26" s="151" t="s">
        <v>228</v>
      </c>
      <c r="C26" s="154" t="s">
        <v>104</v>
      </c>
      <c r="D26" s="143" t="s">
        <v>105</v>
      </c>
      <c r="E26" s="143">
        <v>0.1</v>
      </c>
      <c r="F26" s="144">
        <v>70</v>
      </c>
      <c r="G26" s="145">
        <f t="shared" si="0"/>
        <v>7</v>
      </c>
    </row>
    <row r="27" spans="1:7" x14ac:dyDescent="0.25">
      <c r="A27" s="150">
        <v>366</v>
      </c>
      <c r="B27" s="151" t="s">
        <v>228</v>
      </c>
      <c r="C27" s="154" t="s">
        <v>106</v>
      </c>
      <c r="D27" s="143" t="s">
        <v>105</v>
      </c>
      <c r="E27" s="148">
        <v>2.3E-2</v>
      </c>
      <c r="F27" s="144">
        <v>65</v>
      </c>
      <c r="G27" s="145">
        <f t="shared" si="0"/>
        <v>1.5</v>
      </c>
    </row>
    <row r="28" spans="1:7" x14ac:dyDescent="0.25">
      <c r="A28" s="139"/>
      <c r="B28" s="139"/>
      <c r="C28" s="140"/>
      <c r="D28" s="407" t="s">
        <v>92</v>
      </c>
      <c r="E28" s="407"/>
      <c r="F28" s="149" t="s">
        <v>93</v>
      </c>
      <c r="G28" s="145">
        <f>TRUNC(SUM(G22:G27),2)</f>
        <v>60.93</v>
      </c>
    </row>
  </sheetData>
  <mergeCells count="8">
    <mergeCell ref="D28:E28"/>
    <mergeCell ref="A2:G2"/>
    <mergeCell ref="A3:G3"/>
    <mergeCell ref="A4:G4"/>
    <mergeCell ref="A6:G6"/>
    <mergeCell ref="A8:G8"/>
    <mergeCell ref="D17:E17"/>
    <mergeCell ref="C20:F20"/>
  </mergeCells>
  <pageMargins left="0.51181102362204722" right="0.51181102362204722" top="0.78740157480314965" bottom="0.78740157480314965" header="0.31496062992125984" footer="0.31496062992125984"/>
  <pageSetup paperSize="9" scale="99" orientation="landscape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2:BF17"/>
  <sheetViews>
    <sheetView view="pageBreakPreview" zoomScale="120" zoomScaleNormal="100" zoomScaleSheetLayoutView="120" workbookViewId="0">
      <selection activeCell="AZ13" sqref="AZ13:BF13"/>
    </sheetView>
  </sheetViews>
  <sheetFormatPr defaultRowHeight="15" x14ac:dyDescent="0.25"/>
  <cols>
    <col min="1" max="30" width="2.5703125" customWidth="1"/>
    <col min="31" max="36" width="2.5703125" style="266" customWidth="1"/>
    <col min="37" max="37" width="14.5703125" style="266" customWidth="1"/>
    <col min="38" max="136" width="2.5703125" customWidth="1"/>
  </cols>
  <sheetData>
    <row r="2" spans="1:58" ht="18.75" x14ac:dyDescent="0.3">
      <c r="A2" s="221"/>
      <c r="B2" s="221"/>
      <c r="C2" s="221"/>
      <c r="D2" s="221"/>
      <c r="E2" s="221"/>
      <c r="F2" s="221"/>
      <c r="G2" s="349" t="s">
        <v>55</v>
      </c>
      <c r="H2" s="349"/>
      <c r="I2" s="349"/>
      <c r="J2" s="349"/>
      <c r="K2" s="349"/>
      <c r="L2" s="349"/>
      <c r="M2" s="349"/>
      <c r="N2" s="349"/>
      <c r="O2" s="349"/>
      <c r="P2" s="349"/>
      <c r="Q2" s="349"/>
      <c r="R2" s="349"/>
      <c r="S2" s="349"/>
      <c r="T2" s="349"/>
      <c r="U2" s="349"/>
      <c r="V2" s="349"/>
      <c r="W2" s="349"/>
      <c r="X2" s="349"/>
      <c r="Y2" s="349"/>
      <c r="Z2" s="349"/>
      <c r="AA2" s="349"/>
      <c r="AB2" s="349"/>
      <c r="AC2" s="349"/>
      <c r="AD2" s="349"/>
      <c r="AE2" s="349"/>
      <c r="AF2" s="349"/>
      <c r="AG2" s="349"/>
      <c r="AH2" s="349"/>
      <c r="AI2" s="349"/>
      <c r="AJ2" s="349"/>
      <c r="AK2" s="349"/>
      <c r="AL2" s="349"/>
      <c r="AM2" s="349"/>
      <c r="AN2" s="349"/>
      <c r="AO2" s="349"/>
      <c r="AP2" s="349"/>
      <c r="AQ2" s="349"/>
      <c r="AR2" s="349"/>
      <c r="AS2" s="349"/>
      <c r="AT2" s="349"/>
      <c r="AU2" s="349"/>
      <c r="AV2" s="349"/>
      <c r="AW2" s="349"/>
      <c r="AX2" s="349"/>
      <c r="AY2" s="349"/>
      <c r="AZ2" s="349"/>
      <c r="BA2" s="349"/>
      <c r="BB2" s="349"/>
      <c r="BC2" s="349"/>
      <c r="BD2" s="349"/>
      <c r="BE2" s="349"/>
      <c r="BF2" s="349"/>
    </row>
    <row r="3" spans="1:58" x14ac:dyDescent="0.25">
      <c r="A3" s="224"/>
      <c r="B3" s="224"/>
      <c r="C3" s="224"/>
      <c r="D3" s="224"/>
      <c r="E3" s="224"/>
      <c r="F3" s="224"/>
      <c r="G3" s="224"/>
      <c r="H3" s="224"/>
      <c r="I3" s="224"/>
      <c r="J3" s="224"/>
      <c r="K3" s="224"/>
      <c r="L3" s="224"/>
      <c r="M3" s="224"/>
      <c r="N3" s="224"/>
      <c r="O3" s="224"/>
      <c r="P3" s="224"/>
      <c r="Q3" s="224"/>
      <c r="R3" s="224"/>
      <c r="S3" s="224"/>
      <c r="T3" s="224"/>
      <c r="U3" s="224"/>
      <c r="V3" s="224"/>
      <c r="W3" s="224"/>
      <c r="X3" s="224"/>
      <c r="Y3" s="224"/>
      <c r="Z3" s="224"/>
      <c r="AA3" s="224"/>
      <c r="AB3" s="224"/>
      <c r="AC3" s="224"/>
      <c r="AD3" s="224"/>
      <c r="AE3" s="224"/>
      <c r="AF3" s="224"/>
      <c r="AG3" s="224"/>
      <c r="AH3" s="224"/>
      <c r="AI3" s="224"/>
      <c r="AJ3" s="224"/>
      <c r="AK3" s="224"/>
      <c r="AL3" s="224"/>
      <c r="AM3" s="224"/>
      <c r="AN3" s="224"/>
      <c r="AO3" s="224"/>
      <c r="AP3" s="224"/>
      <c r="AQ3" s="224"/>
      <c r="AR3" s="224"/>
      <c r="AS3" s="224"/>
      <c r="AT3" s="224"/>
      <c r="AU3" s="224"/>
      <c r="AV3" s="224"/>
      <c r="AW3" s="224"/>
      <c r="AX3" s="224"/>
      <c r="AY3" s="224"/>
      <c r="AZ3" s="224"/>
      <c r="BA3" s="224"/>
      <c r="BB3" s="224"/>
      <c r="BC3" s="224"/>
      <c r="BD3" s="224"/>
      <c r="BE3" s="224"/>
      <c r="BF3" s="224"/>
    </row>
    <row r="4" spans="1:58" ht="18.75" x14ac:dyDescent="0.3">
      <c r="A4" s="221"/>
      <c r="B4" s="221"/>
      <c r="C4" s="225"/>
      <c r="D4" s="225"/>
      <c r="E4" s="225"/>
      <c r="F4" s="225"/>
      <c r="G4" s="350" t="s">
        <v>56</v>
      </c>
      <c r="H4" s="350"/>
      <c r="I4" s="350"/>
      <c r="J4" s="350"/>
      <c r="K4" s="350"/>
      <c r="L4" s="350"/>
      <c r="M4" s="350"/>
      <c r="N4" s="350"/>
      <c r="O4" s="350"/>
      <c r="P4" s="350"/>
      <c r="Q4" s="350"/>
      <c r="R4" s="350"/>
      <c r="S4" s="350"/>
      <c r="T4" s="350"/>
      <c r="U4" s="350"/>
      <c r="V4" s="350"/>
      <c r="W4" s="350"/>
      <c r="X4" s="350"/>
      <c r="Y4" s="350"/>
      <c r="Z4" s="350"/>
      <c r="AA4" s="350"/>
      <c r="AB4" s="350"/>
      <c r="AC4" s="350"/>
      <c r="AD4" s="350"/>
      <c r="AE4" s="350"/>
      <c r="AF4" s="350"/>
      <c r="AG4" s="350"/>
      <c r="AH4" s="350"/>
      <c r="AI4" s="350"/>
      <c r="AJ4" s="350"/>
      <c r="AK4" s="350"/>
      <c r="AL4" s="350"/>
      <c r="AM4" s="350"/>
      <c r="AN4" s="350"/>
      <c r="AO4" s="350"/>
      <c r="AP4" s="350"/>
      <c r="AQ4" s="350"/>
      <c r="AR4" s="350"/>
      <c r="AS4" s="350"/>
      <c r="AT4" s="350"/>
      <c r="AU4" s="350"/>
      <c r="AV4" s="350"/>
      <c r="AW4" s="350"/>
      <c r="AX4" s="350"/>
      <c r="AY4" s="350"/>
      <c r="AZ4" s="350"/>
      <c r="BA4" s="350"/>
      <c r="BB4" s="350"/>
      <c r="BC4" s="350"/>
      <c r="BD4" s="350"/>
      <c r="BE4" s="350"/>
      <c r="BF4" s="350"/>
    </row>
    <row r="5" spans="1:58" ht="18.75" x14ac:dyDescent="0.3">
      <c r="A5" s="221"/>
      <c r="B5" s="225"/>
      <c r="C5" s="225"/>
      <c r="D5" s="225"/>
      <c r="E5" s="225"/>
      <c r="F5" s="225"/>
      <c r="G5" s="350" t="s">
        <v>57</v>
      </c>
      <c r="H5" s="350"/>
      <c r="I5" s="350"/>
      <c r="J5" s="350"/>
      <c r="K5" s="350"/>
      <c r="L5" s="350"/>
      <c r="M5" s="350"/>
      <c r="N5" s="350"/>
      <c r="O5" s="350"/>
      <c r="P5" s="350"/>
      <c r="Q5" s="350"/>
      <c r="R5" s="350"/>
      <c r="S5" s="350"/>
      <c r="T5" s="350"/>
      <c r="U5" s="350"/>
      <c r="V5" s="350"/>
      <c r="W5" s="350"/>
      <c r="X5" s="350"/>
      <c r="Y5" s="350"/>
      <c r="Z5" s="350"/>
      <c r="AA5" s="350"/>
      <c r="AB5" s="350"/>
      <c r="AC5" s="350"/>
      <c r="AD5" s="350"/>
      <c r="AE5" s="350"/>
      <c r="AF5" s="350"/>
      <c r="AG5" s="350"/>
      <c r="AH5" s="350"/>
      <c r="AI5" s="350"/>
      <c r="AJ5" s="350"/>
      <c r="AK5" s="350"/>
      <c r="AL5" s="350"/>
      <c r="AM5" s="350"/>
      <c r="AN5" s="350"/>
      <c r="AO5" s="350"/>
      <c r="AP5" s="350"/>
      <c r="AQ5" s="350"/>
      <c r="AR5" s="350"/>
      <c r="AS5" s="350"/>
      <c r="AT5" s="350"/>
      <c r="AU5" s="350"/>
      <c r="AV5" s="350"/>
      <c r="AW5" s="350"/>
      <c r="AX5" s="350"/>
      <c r="AY5" s="350"/>
      <c r="AZ5" s="350"/>
      <c r="BA5" s="350"/>
      <c r="BB5" s="350"/>
      <c r="BC5" s="350"/>
      <c r="BD5" s="350"/>
      <c r="BE5" s="350"/>
      <c r="BF5" s="350"/>
    </row>
    <row r="6" spans="1:58" x14ac:dyDescent="0.25">
      <c r="A6" s="221"/>
      <c r="B6" s="224"/>
      <c r="C6" s="224"/>
      <c r="D6" s="224"/>
      <c r="E6" s="224"/>
      <c r="F6" s="224"/>
      <c r="G6" s="224"/>
      <c r="H6" s="224"/>
      <c r="I6" s="221"/>
      <c r="J6" s="219"/>
      <c r="K6" s="224"/>
      <c r="L6" s="224"/>
      <c r="M6" s="224"/>
      <c r="N6" s="224"/>
      <c r="O6" s="224"/>
      <c r="P6" s="224"/>
      <c r="Q6" s="224"/>
      <c r="R6" s="224"/>
      <c r="S6" s="224"/>
      <c r="T6" s="224"/>
      <c r="U6" s="224"/>
      <c r="V6" s="224"/>
      <c r="W6" s="224"/>
      <c r="X6" s="224"/>
      <c r="Y6" s="224"/>
      <c r="Z6" s="224"/>
      <c r="AA6" s="224"/>
      <c r="AB6" s="224"/>
      <c r="AC6" s="224"/>
      <c r="AD6" s="224"/>
      <c r="AE6" s="224"/>
      <c r="AF6" s="224"/>
      <c r="AG6" s="224"/>
      <c r="AH6" s="224"/>
      <c r="AI6" s="224"/>
      <c r="AJ6" s="224"/>
      <c r="AK6" s="224"/>
      <c r="AL6" s="224"/>
      <c r="AM6" s="224"/>
      <c r="AN6" s="224"/>
      <c r="AO6" s="224"/>
      <c r="AP6" s="224"/>
      <c r="AQ6" s="224"/>
      <c r="AR6" s="224"/>
      <c r="AS6" s="224"/>
      <c r="AT6" s="224"/>
      <c r="AU6" s="224"/>
      <c r="AV6" s="224"/>
      <c r="AW6" s="224"/>
      <c r="AX6" s="224"/>
      <c r="AY6" s="224"/>
      <c r="AZ6" s="224"/>
      <c r="BA6" s="224"/>
      <c r="BB6" s="224"/>
      <c r="BC6" s="224"/>
      <c r="BD6" s="224"/>
      <c r="BE6" s="224"/>
      <c r="BF6" s="224"/>
    </row>
    <row r="7" spans="1:58" x14ac:dyDescent="0.25">
      <c r="A7" s="233" t="s">
        <v>58</v>
      </c>
      <c r="B7" s="233"/>
      <c r="C7" s="234"/>
      <c r="D7" s="235"/>
      <c r="G7" s="224"/>
      <c r="H7" s="224"/>
      <c r="I7" s="221"/>
      <c r="J7" s="224"/>
      <c r="K7" s="224"/>
      <c r="L7" s="224"/>
      <c r="M7" s="224"/>
      <c r="N7" s="224"/>
      <c r="O7" s="224"/>
      <c r="P7" s="224"/>
      <c r="Q7" s="224"/>
      <c r="R7" s="224"/>
      <c r="S7" s="224"/>
      <c r="T7" s="224"/>
      <c r="U7" s="224"/>
      <c r="V7" s="224"/>
      <c r="W7" s="224"/>
      <c r="X7" s="224"/>
      <c r="Y7" s="224"/>
      <c r="Z7" s="224"/>
      <c r="AA7" s="224"/>
      <c r="AB7" s="224"/>
      <c r="AC7" s="224"/>
      <c r="AD7" s="224"/>
      <c r="AE7" s="224"/>
      <c r="AF7" s="224"/>
      <c r="AG7" s="224"/>
      <c r="AH7" s="224"/>
      <c r="AI7" s="224"/>
      <c r="AJ7" s="224"/>
      <c r="AK7" s="224"/>
      <c r="AL7" s="224"/>
      <c r="AM7" s="224"/>
      <c r="AN7" s="224"/>
      <c r="AO7" s="224"/>
      <c r="AP7" s="224"/>
      <c r="AQ7" s="224"/>
      <c r="AR7" s="224"/>
      <c r="AS7" s="224"/>
      <c r="AT7" s="224"/>
      <c r="AU7" s="224"/>
      <c r="AV7" s="224"/>
      <c r="AW7" s="224"/>
      <c r="AX7" s="224"/>
      <c r="AY7" s="224"/>
      <c r="AZ7" s="224"/>
      <c r="BA7" s="224"/>
      <c r="BB7" s="224"/>
      <c r="BC7" s="224"/>
      <c r="BD7" s="224"/>
      <c r="BE7" s="224"/>
      <c r="BF7" s="224"/>
    </row>
    <row r="8" spans="1:58" x14ac:dyDescent="0.25">
      <c r="A8" s="226" t="s">
        <v>59</v>
      </c>
      <c r="B8" s="226"/>
      <c r="C8" s="226"/>
      <c r="D8" s="236"/>
    </row>
    <row r="9" spans="1:58" x14ac:dyDescent="0.25">
      <c r="A9" s="226" t="s">
        <v>60</v>
      </c>
      <c r="B9" s="226"/>
      <c r="C9" s="226"/>
      <c r="D9" s="236"/>
      <c r="G9" s="221"/>
      <c r="H9" s="221"/>
      <c r="I9" s="221"/>
      <c r="J9" s="221"/>
      <c r="K9" s="221"/>
      <c r="L9" s="221"/>
      <c r="M9" s="221"/>
      <c r="N9" s="221"/>
      <c r="O9" s="221"/>
      <c r="P9" s="221"/>
      <c r="Q9" s="221"/>
      <c r="R9" s="221"/>
      <c r="S9" s="221"/>
      <c r="T9" s="221"/>
      <c r="U9" s="221"/>
      <c r="V9" s="221"/>
      <c r="W9" s="221"/>
      <c r="X9" s="221"/>
      <c r="Y9" s="221"/>
      <c r="Z9" s="221"/>
      <c r="AA9" s="221"/>
      <c r="AB9" s="221"/>
      <c r="AC9" s="221"/>
      <c r="AD9" s="221"/>
      <c r="AE9" s="221"/>
      <c r="AF9" s="221"/>
      <c r="AG9" s="221"/>
      <c r="AH9" s="221"/>
      <c r="AI9" s="221"/>
      <c r="AJ9" s="221"/>
      <c r="AK9" s="221"/>
      <c r="AL9" s="221"/>
      <c r="AM9" s="221"/>
      <c r="AN9" s="221"/>
      <c r="AO9" s="221"/>
      <c r="AP9" s="221"/>
      <c r="AQ9" s="221"/>
      <c r="AR9" s="221"/>
      <c r="AS9" s="221"/>
      <c r="AT9" s="221"/>
      <c r="AU9" s="221"/>
      <c r="AV9" s="221"/>
      <c r="AW9" s="221"/>
      <c r="AX9" s="221"/>
      <c r="AY9" s="221"/>
      <c r="AZ9" s="221"/>
      <c r="BA9" s="221"/>
      <c r="BB9" s="221"/>
      <c r="BC9" s="221"/>
      <c r="BD9" s="221"/>
      <c r="BE9" s="221"/>
      <c r="BF9" s="221"/>
    </row>
    <row r="10" spans="1:58" x14ac:dyDescent="0.25">
      <c r="E10" s="236"/>
      <c r="F10" s="236"/>
      <c r="G10" s="236"/>
      <c r="H10" s="236"/>
      <c r="I10" s="236"/>
      <c r="J10" s="236"/>
      <c r="K10" s="236"/>
      <c r="L10" s="236"/>
      <c r="M10" s="236"/>
      <c r="N10" s="236"/>
      <c r="O10" s="236"/>
      <c r="P10" s="236"/>
      <c r="Q10" s="236"/>
      <c r="R10" s="236"/>
      <c r="S10" s="236"/>
      <c r="T10" s="236"/>
      <c r="U10" s="236"/>
      <c r="V10" s="236"/>
      <c r="W10" s="236"/>
      <c r="X10" s="236"/>
      <c r="Y10" s="236"/>
      <c r="Z10" s="236"/>
      <c r="AA10" s="236"/>
      <c r="AB10" s="236"/>
      <c r="AC10" s="236"/>
      <c r="AD10" s="236"/>
      <c r="AE10" s="236"/>
      <c r="AF10" s="236"/>
      <c r="AG10" s="236"/>
      <c r="AH10" s="222"/>
      <c r="AI10" s="222"/>
      <c r="AJ10" s="222"/>
      <c r="AK10" s="222"/>
      <c r="AL10" s="236"/>
      <c r="AM10" s="236"/>
      <c r="AN10" s="236"/>
      <c r="AO10" s="222"/>
      <c r="AP10" s="222"/>
      <c r="AQ10" s="222"/>
      <c r="AR10" s="222"/>
      <c r="AS10" s="222"/>
      <c r="AT10" s="222"/>
      <c r="AU10" s="222"/>
      <c r="AV10" s="222"/>
      <c r="AW10" s="222"/>
      <c r="AX10" s="222"/>
      <c r="AY10" s="222"/>
      <c r="AZ10" s="222"/>
      <c r="BA10" s="222"/>
      <c r="BB10" s="222"/>
      <c r="BC10" s="222"/>
      <c r="BD10" s="221"/>
      <c r="BE10" s="221"/>
      <c r="BF10" s="221"/>
    </row>
    <row r="11" spans="1:58" ht="18.75" x14ac:dyDescent="0.25">
      <c r="A11" s="425" t="s">
        <v>150</v>
      </c>
      <c r="B11" s="426"/>
      <c r="C11" s="426"/>
      <c r="D11" s="426"/>
      <c r="E11" s="426"/>
      <c r="F11" s="426"/>
      <c r="G11" s="426"/>
      <c r="H11" s="426"/>
      <c r="I11" s="426"/>
      <c r="J11" s="426"/>
      <c r="K11" s="426"/>
      <c r="L11" s="426"/>
      <c r="M11" s="426"/>
      <c r="N11" s="426"/>
      <c r="O11" s="426"/>
      <c r="P11" s="426"/>
      <c r="Q11" s="426"/>
      <c r="R11" s="426"/>
      <c r="S11" s="426"/>
      <c r="T11" s="426"/>
      <c r="U11" s="426"/>
      <c r="V11" s="426"/>
      <c r="W11" s="426"/>
      <c r="X11" s="426"/>
      <c r="Y11" s="426"/>
      <c r="Z11" s="426"/>
      <c r="AA11" s="426"/>
      <c r="AB11" s="426"/>
      <c r="AC11" s="426"/>
      <c r="AD11" s="426"/>
      <c r="AE11" s="426"/>
      <c r="AF11" s="426"/>
      <c r="AG11" s="426"/>
      <c r="AH11" s="426"/>
      <c r="AI11" s="426"/>
      <c r="AJ11" s="426"/>
      <c r="AK11" s="426"/>
      <c r="AL11" s="426"/>
      <c r="AM11" s="426"/>
      <c r="AN11" s="426"/>
      <c r="AO11" s="426"/>
      <c r="AP11" s="426"/>
      <c r="AQ11" s="426"/>
      <c r="AR11" s="426"/>
      <c r="AS11" s="426"/>
      <c r="AT11" s="426"/>
      <c r="AU11" s="426"/>
      <c r="AV11" s="426"/>
      <c r="AW11" s="426"/>
      <c r="AX11" s="426"/>
      <c r="AY11" s="426"/>
      <c r="AZ11" s="426"/>
      <c r="BA11" s="426"/>
      <c r="BB11" s="426"/>
      <c r="BC11" s="426"/>
      <c r="BD11" s="426"/>
      <c r="BE11" s="426"/>
      <c r="BF11" s="427"/>
    </row>
    <row r="12" spans="1:58" x14ac:dyDescent="0.25">
      <c r="A12" s="423" t="s">
        <v>0</v>
      </c>
      <c r="B12" s="423"/>
      <c r="C12" s="423"/>
      <c r="D12" s="423" t="s">
        <v>151</v>
      </c>
      <c r="E12" s="423"/>
      <c r="F12" s="423"/>
      <c r="G12" s="423"/>
      <c r="H12" s="423"/>
      <c r="I12" s="423"/>
      <c r="J12" s="423"/>
      <c r="K12" s="423"/>
      <c r="L12" s="423"/>
      <c r="M12" s="423"/>
      <c r="N12" s="423"/>
      <c r="O12" s="423"/>
      <c r="P12" s="423"/>
      <c r="Q12" s="423"/>
      <c r="R12" s="423"/>
      <c r="S12" s="423"/>
      <c r="T12" s="423"/>
      <c r="U12" s="423"/>
      <c r="V12" s="423"/>
      <c r="W12" s="423"/>
      <c r="X12" s="423" t="s">
        <v>152</v>
      </c>
      <c r="Y12" s="423"/>
      <c r="Z12" s="423"/>
      <c r="AA12" s="423"/>
      <c r="AB12" s="423"/>
      <c r="AC12" s="423"/>
      <c r="AD12" s="423"/>
      <c r="AE12" s="423" t="s">
        <v>237</v>
      </c>
      <c r="AF12" s="423"/>
      <c r="AG12" s="423"/>
      <c r="AH12" s="423"/>
      <c r="AI12" s="423"/>
      <c r="AJ12" s="423"/>
      <c r="AK12" s="423"/>
      <c r="AL12" s="423" t="s">
        <v>153</v>
      </c>
      <c r="AM12" s="423"/>
      <c r="AN12" s="423"/>
      <c r="AO12" s="423"/>
      <c r="AP12" s="423"/>
      <c r="AQ12" s="423"/>
      <c r="AR12" s="423"/>
      <c r="AS12" s="423" t="s">
        <v>154</v>
      </c>
      <c r="AT12" s="423"/>
      <c r="AU12" s="423"/>
      <c r="AV12" s="423"/>
      <c r="AW12" s="423"/>
      <c r="AX12" s="423"/>
      <c r="AY12" s="423"/>
      <c r="AZ12" s="423" t="s">
        <v>155</v>
      </c>
      <c r="BA12" s="423"/>
      <c r="BB12" s="423"/>
      <c r="BC12" s="423"/>
      <c r="BD12" s="423"/>
      <c r="BE12" s="423"/>
      <c r="BF12" s="423"/>
    </row>
    <row r="13" spans="1:58" ht="15" customHeight="1" x14ac:dyDescent="0.25">
      <c r="A13" s="428">
        <v>1</v>
      </c>
      <c r="B13" s="429"/>
      <c r="C13" s="430"/>
      <c r="D13" s="431" t="s">
        <v>233</v>
      </c>
      <c r="E13" s="432"/>
      <c r="F13" s="432"/>
      <c r="G13" s="432"/>
      <c r="H13" s="432"/>
      <c r="I13" s="432"/>
      <c r="J13" s="432"/>
      <c r="K13" s="432"/>
      <c r="L13" s="432"/>
      <c r="M13" s="432"/>
      <c r="N13" s="432"/>
      <c r="O13" s="432"/>
      <c r="P13" s="432"/>
      <c r="Q13" s="432"/>
      <c r="R13" s="432"/>
      <c r="S13" s="432"/>
      <c r="T13" s="432"/>
      <c r="U13" s="432"/>
      <c r="V13" s="432"/>
      <c r="W13" s="433"/>
      <c r="X13" s="434" t="s">
        <v>158</v>
      </c>
      <c r="Y13" s="435"/>
      <c r="Z13" s="435"/>
      <c r="AA13" s="435"/>
      <c r="AB13" s="435"/>
      <c r="AC13" s="435"/>
      <c r="AD13" s="436"/>
      <c r="AE13" s="424" t="s">
        <v>238</v>
      </c>
      <c r="AF13" s="424"/>
      <c r="AG13" s="424"/>
      <c r="AH13" s="424"/>
      <c r="AI13" s="424"/>
      <c r="AJ13" s="424"/>
      <c r="AK13" s="424"/>
      <c r="AL13" s="429" t="s">
        <v>157</v>
      </c>
      <c r="AM13" s="429"/>
      <c r="AN13" s="429"/>
      <c r="AO13" s="429"/>
      <c r="AP13" s="429"/>
      <c r="AQ13" s="429"/>
      <c r="AR13" s="429"/>
      <c r="AS13" s="437">
        <v>0.83</v>
      </c>
      <c r="AT13" s="438"/>
      <c r="AU13" s="438"/>
      <c r="AV13" s="438"/>
      <c r="AW13" s="438"/>
      <c r="AX13" s="438"/>
      <c r="AY13" s="439"/>
      <c r="AZ13" s="440">
        <f>AS13*1000</f>
        <v>830</v>
      </c>
      <c r="BA13" s="440"/>
      <c r="BB13" s="440"/>
      <c r="BC13" s="440"/>
      <c r="BD13" s="440"/>
      <c r="BE13" s="440"/>
      <c r="BF13" s="440"/>
    </row>
    <row r="14" spans="1:58" x14ac:dyDescent="0.25">
      <c r="A14" s="449">
        <v>2</v>
      </c>
      <c r="B14" s="450"/>
      <c r="C14" s="451"/>
      <c r="D14" s="452" t="s">
        <v>234</v>
      </c>
      <c r="E14" s="453"/>
      <c r="F14" s="453"/>
      <c r="G14" s="453"/>
      <c r="H14" s="453"/>
      <c r="I14" s="453"/>
      <c r="J14" s="453"/>
      <c r="K14" s="453"/>
      <c r="L14" s="453"/>
      <c r="M14" s="453"/>
      <c r="N14" s="453"/>
      <c r="O14" s="453"/>
      <c r="P14" s="453"/>
      <c r="Q14" s="453"/>
      <c r="R14" s="453"/>
      <c r="S14" s="453"/>
      <c r="T14" s="453"/>
      <c r="U14" s="453"/>
      <c r="V14" s="453"/>
      <c r="W14" s="454"/>
      <c r="X14" s="455" t="s">
        <v>156</v>
      </c>
      <c r="Y14" s="456"/>
      <c r="Z14" s="456"/>
      <c r="AA14" s="456"/>
      <c r="AB14" s="456"/>
      <c r="AC14" s="456"/>
      <c r="AD14" s="457"/>
      <c r="AE14" s="424" t="s">
        <v>239</v>
      </c>
      <c r="AF14" s="424"/>
      <c r="AG14" s="424"/>
      <c r="AH14" s="424"/>
      <c r="AI14" s="424"/>
      <c r="AJ14" s="424"/>
      <c r="AK14" s="424"/>
      <c r="AL14" s="450" t="s">
        <v>157</v>
      </c>
      <c r="AM14" s="450"/>
      <c r="AN14" s="450"/>
      <c r="AO14" s="450"/>
      <c r="AP14" s="450"/>
      <c r="AQ14" s="450"/>
      <c r="AR14" s="450"/>
      <c r="AS14" s="441">
        <v>0.8</v>
      </c>
      <c r="AT14" s="442"/>
      <c r="AU14" s="442"/>
      <c r="AV14" s="442"/>
      <c r="AW14" s="442"/>
      <c r="AX14" s="442"/>
      <c r="AY14" s="443"/>
      <c r="AZ14" s="440">
        <f t="shared" ref="AZ14:AZ15" si="0">AS14*1000</f>
        <v>800</v>
      </c>
      <c r="BA14" s="440"/>
      <c r="BB14" s="440"/>
      <c r="BC14" s="440"/>
      <c r="BD14" s="440"/>
      <c r="BE14" s="440"/>
      <c r="BF14" s="440"/>
    </row>
    <row r="15" spans="1:58" x14ac:dyDescent="0.25">
      <c r="A15" s="461">
        <v>3</v>
      </c>
      <c r="B15" s="462"/>
      <c r="C15" s="463"/>
      <c r="D15" s="452" t="s">
        <v>235</v>
      </c>
      <c r="E15" s="453"/>
      <c r="F15" s="453"/>
      <c r="G15" s="453"/>
      <c r="H15" s="453"/>
      <c r="I15" s="453"/>
      <c r="J15" s="453"/>
      <c r="K15" s="453"/>
      <c r="L15" s="453"/>
      <c r="M15" s="453"/>
      <c r="N15" s="453"/>
      <c r="O15" s="453"/>
      <c r="P15" s="453"/>
      <c r="Q15" s="453"/>
      <c r="R15" s="453"/>
      <c r="S15" s="453"/>
      <c r="T15" s="453"/>
      <c r="U15" s="453"/>
      <c r="V15" s="453"/>
      <c r="W15" s="454"/>
      <c r="X15" s="464" t="s">
        <v>236</v>
      </c>
      <c r="Y15" s="465"/>
      <c r="Z15" s="465"/>
      <c r="AA15" s="465"/>
      <c r="AB15" s="465"/>
      <c r="AC15" s="465"/>
      <c r="AD15" s="466"/>
      <c r="AE15" s="424" t="s">
        <v>240</v>
      </c>
      <c r="AF15" s="424"/>
      <c r="AG15" s="424"/>
      <c r="AH15" s="424"/>
      <c r="AI15" s="424"/>
      <c r="AJ15" s="424"/>
      <c r="AK15" s="424"/>
      <c r="AL15" s="462" t="s">
        <v>157</v>
      </c>
      <c r="AM15" s="462"/>
      <c r="AN15" s="462"/>
      <c r="AO15" s="462"/>
      <c r="AP15" s="462"/>
      <c r="AQ15" s="462"/>
      <c r="AR15" s="462"/>
      <c r="AS15" s="458">
        <v>0.83</v>
      </c>
      <c r="AT15" s="459"/>
      <c r="AU15" s="459"/>
      <c r="AV15" s="459"/>
      <c r="AW15" s="459"/>
      <c r="AX15" s="459"/>
      <c r="AY15" s="460"/>
      <c r="AZ15" s="440">
        <f t="shared" si="0"/>
        <v>830</v>
      </c>
      <c r="BA15" s="440"/>
      <c r="BB15" s="440"/>
      <c r="BC15" s="440"/>
      <c r="BD15" s="440"/>
      <c r="BE15" s="440"/>
      <c r="BF15" s="440"/>
    </row>
    <row r="17" spans="1:58" x14ac:dyDescent="0.25">
      <c r="A17" s="446" t="s">
        <v>159</v>
      </c>
      <c r="B17" s="447"/>
      <c r="C17" s="447"/>
      <c r="D17" s="447"/>
      <c r="E17" s="447"/>
      <c r="F17" s="447"/>
      <c r="G17" s="447"/>
      <c r="H17" s="447"/>
      <c r="I17" s="447"/>
      <c r="J17" s="447"/>
      <c r="K17" s="447"/>
      <c r="L17" s="447"/>
      <c r="M17" s="447"/>
      <c r="N17" s="447"/>
      <c r="O17" s="447"/>
      <c r="P17" s="447"/>
      <c r="Q17" s="447"/>
      <c r="R17" s="447"/>
      <c r="S17" s="447"/>
      <c r="T17" s="447"/>
      <c r="U17" s="447"/>
      <c r="V17" s="447"/>
      <c r="W17" s="447"/>
      <c r="X17" s="447"/>
      <c r="Y17" s="447"/>
      <c r="Z17" s="447"/>
      <c r="AA17" s="447"/>
      <c r="AB17" s="447"/>
      <c r="AC17" s="447"/>
      <c r="AD17" s="447"/>
      <c r="AE17" s="447"/>
      <c r="AF17" s="447"/>
      <c r="AG17" s="447"/>
      <c r="AH17" s="447"/>
      <c r="AI17" s="447"/>
      <c r="AJ17" s="447"/>
      <c r="AK17" s="447"/>
      <c r="AL17" s="447"/>
      <c r="AM17" s="447"/>
      <c r="AN17" s="447"/>
      <c r="AO17" s="447"/>
      <c r="AP17" s="447"/>
      <c r="AQ17" s="447"/>
      <c r="AR17" s="447"/>
      <c r="AS17" s="447"/>
      <c r="AT17" s="447"/>
      <c r="AU17" s="447"/>
      <c r="AV17" s="447"/>
      <c r="AW17" s="447"/>
      <c r="AX17" s="447"/>
      <c r="AY17" s="448"/>
      <c r="AZ17" s="444" t="s">
        <v>241</v>
      </c>
      <c r="BA17" s="444"/>
      <c r="BB17" s="444"/>
      <c r="BC17" s="444"/>
      <c r="BD17" s="444"/>
      <c r="BE17" s="444"/>
      <c r="BF17" s="445"/>
    </row>
  </sheetData>
  <mergeCells count="34">
    <mergeCell ref="AE15:AK15"/>
    <mergeCell ref="AZ17:BF17"/>
    <mergeCell ref="A17:AY17"/>
    <mergeCell ref="AZ15:BF15"/>
    <mergeCell ref="A14:C14"/>
    <mergeCell ref="D14:W14"/>
    <mergeCell ref="X14:AD14"/>
    <mergeCell ref="AL14:AR14"/>
    <mergeCell ref="AS15:AY15"/>
    <mergeCell ref="A15:C15"/>
    <mergeCell ref="D15:W15"/>
    <mergeCell ref="X15:AD15"/>
    <mergeCell ref="AL15:AR15"/>
    <mergeCell ref="AS13:AY13"/>
    <mergeCell ref="AZ13:BF13"/>
    <mergeCell ref="AS14:AY14"/>
    <mergeCell ref="AZ14:BF14"/>
    <mergeCell ref="AE14:AK14"/>
    <mergeCell ref="AE12:AK12"/>
    <mergeCell ref="AE13:AK13"/>
    <mergeCell ref="G2:BF2"/>
    <mergeCell ref="G4:BF4"/>
    <mergeCell ref="G5:BF5"/>
    <mergeCell ref="A11:BF11"/>
    <mergeCell ref="A12:C12"/>
    <mergeCell ref="D12:W12"/>
    <mergeCell ref="X12:AD12"/>
    <mergeCell ref="AL12:AR12"/>
    <mergeCell ref="A13:C13"/>
    <mergeCell ref="D13:W13"/>
    <mergeCell ref="X13:AD13"/>
    <mergeCell ref="AL13:AR13"/>
    <mergeCell ref="AS12:AY12"/>
    <mergeCell ref="AZ12:BF12"/>
  </mergeCells>
  <pageMargins left="0.51181102362204722" right="0.51181102362204722" top="0.78740157480314965" bottom="0.78740157480314965" header="0.31496062992125984" footer="0.31496062992125984"/>
  <pageSetup paperSize="9" scale="83" orientation="landscape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  <pageSetUpPr fitToPage="1"/>
  </sheetPr>
  <dimension ref="A7:BZ35"/>
  <sheetViews>
    <sheetView view="pageBreakPreview" topLeftCell="A16" zoomScaleNormal="85" zoomScaleSheetLayoutView="100" workbookViewId="0">
      <selection activeCell="L20" sqref="L20"/>
    </sheetView>
  </sheetViews>
  <sheetFormatPr defaultRowHeight="15" x14ac:dyDescent="0.25"/>
  <cols>
    <col min="1" max="1" width="7.7109375" style="219" customWidth="1"/>
    <col min="2" max="2" width="11.140625" style="219" customWidth="1"/>
    <col min="3" max="3" width="70.28515625" style="219" customWidth="1"/>
    <col min="4" max="4" width="6.85546875" style="219" customWidth="1"/>
    <col min="5" max="5" width="9.5703125" style="219" bestFit="1" customWidth="1"/>
    <col min="6" max="6" width="11.7109375" style="219" bestFit="1" customWidth="1"/>
    <col min="7" max="7" width="13.85546875" style="219" bestFit="1" customWidth="1"/>
    <col min="8" max="8" width="16.140625" style="219" customWidth="1"/>
    <col min="9" max="9" width="15.140625" style="219" customWidth="1"/>
    <col min="10" max="12" width="9.140625" style="219"/>
    <col min="13" max="17" width="11.140625" style="219" customWidth="1"/>
    <col min="18" max="16384" width="9.140625" style="219"/>
  </cols>
  <sheetData>
    <row r="7" spans="1:78" ht="15" customHeight="1" x14ac:dyDescent="0.3">
      <c r="A7" s="349" t="s">
        <v>55</v>
      </c>
      <c r="B7" s="349"/>
      <c r="C7" s="349"/>
      <c r="D7" s="349"/>
      <c r="E7" s="349"/>
      <c r="F7" s="349"/>
      <c r="G7" s="349"/>
      <c r="H7" s="349"/>
      <c r="I7" s="349"/>
      <c r="J7" s="349"/>
      <c r="K7" s="225"/>
      <c r="L7" s="225"/>
      <c r="M7" s="225"/>
      <c r="N7" s="225"/>
      <c r="O7" s="225"/>
      <c r="P7" s="225"/>
      <c r="Q7" s="225"/>
      <c r="R7" s="225"/>
      <c r="S7" s="225"/>
      <c r="T7" s="225"/>
      <c r="U7" s="225"/>
      <c r="V7" s="225"/>
      <c r="W7" s="225"/>
      <c r="X7" s="225"/>
      <c r="Y7" s="225"/>
      <c r="Z7" s="225"/>
      <c r="AA7" s="225"/>
      <c r="AB7" s="225"/>
      <c r="AC7" s="225"/>
      <c r="AD7" s="225"/>
      <c r="AE7" s="225"/>
      <c r="AF7" s="225"/>
      <c r="AG7" s="225"/>
      <c r="AH7" s="225"/>
      <c r="AI7" s="225"/>
      <c r="AJ7" s="225"/>
      <c r="AK7" s="225"/>
      <c r="AL7" s="225"/>
      <c r="AM7" s="225"/>
      <c r="AN7" s="225"/>
      <c r="AO7" s="225"/>
      <c r="AP7" s="225"/>
      <c r="AQ7" s="225"/>
      <c r="AR7" s="225"/>
      <c r="AS7" s="225"/>
      <c r="AT7" s="225"/>
      <c r="AU7" s="225"/>
      <c r="AV7" s="225"/>
      <c r="AW7" s="225"/>
      <c r="AX7" s="225"/>
      <c r="AY7" s="225"/>
      <c r="AZ7" s="225"/>
      <c r="BA7" s="225"/>
      <c r="BB7" s="225"/>
      <c r="BC7" s="225"/>
      <c r="BD7" s="225"/>
      <c r="BE7" s="225"/>
      <c r="BF7" s="225"/>
      <c r="BG7" s="225"/>
      <c r="BH7" s="225"/>
      <c r="BI7" s="225"/>
      <c r="BJ7" s="225"/>
      <c r="BK7" s="225"/>
      <c r="BL7" s="225"/>
      <c r="BM7" s="225"/>
      <c r="BN7" s="225"/>
      <c r="BO7" s="225"/>
      <c r="BP7" s="225"/>
      <c r="BQ7" s="225"/>
      <c r="BR7" s="225"/>
      <c r="BS7" s="225"/>
      <c r="BT7" s="225"/>
      <c r="BU7" s="225"/>
      <c r="BV7" s="225"/>
      <c r="BW7" s="225"/>
      <c r="BX7" s="225"/>
      <c r="BY7" s="225"/>
      <c r="BZ7" s="225"/>
    </row>
    <row r="8" spans="1:78" ht="15" customHeight="1" x14ac:dyDescent="0.3">
      <c r="A8" s="225"/>
      <c r="B8" s="225"/>
      <c r="C8" s="225"/>
      <c r="D8" s="225"/>
      <c r="E8" s="225"/>
      <c r="F8" s="225"/>
      <c r="G8" s="225"/>
      <c r="H8" s="225"/>
      <c r="I8" s="225"/>
      <c r="J8" s="225"/>
      <c r="K8" s="225"/>
      <c r="L8" s="225"/>
      <c r="M8" s="225"/>
      <c r="N8" s="225"/>
      <c r="O8" s="225"/>
      <c r="P8" s="225"/>
      <c r="Q8" s="225"/>
      <c r="R8" s="225"/>
      <c r="S8" s="225"/>
      <c r="T8" s="225"/>
      <c r="U8" s="225"/>
      <c r="V8" s="225"/>
      <c r="W8" s="225"/>
      <c r="X8" s="225"/>
      <c r="Y8" s="225"/>
      <c r="Z8" s="225"/>
      <c r="AA8" s="225"/>
      <c r="AB8" s="225"/>
      <c r="AC8" s="225"/>
      <c r="AD8" s="225"/>
      <c r="AE8" s="225"/>
      <c r="AF8" s="225"/>
      <c r="AG8" s="225"/>
      <c r="AH8" s="225"/>
      <c r="AI8" s="225"/>
      <c r="AJ8" s="225"/>
      <c r="AK8" s="225"/>
      <c r="AL8" s="225"/>
      <c r="AM8" s="225"/>
      <c r="AN8" s="225"/>
      <c r="AO8" s="225"/>
      <c r="AP8" s="225"/>
      <c r="AQ8" s="225"/>
      <c r="AR8" s="225"/>
      <c r="AS8" s="225"/>
      <c r="AT8" s="225"/>
      <c r="AU8" s="225"/>
      <c r="AV8" s="225"/>
      <c r="AW8" s="225"/>
      <c r="AX8" s="225"/>
      <c r="AY8" s="225"/>
      <c r="AZ8" s="225"/>
      <c r="BA8" s="225"/>
      <c r="BB8" s="225"/>
      <c r="BC8" s="225"/>
      <c r="BD8" s="225"/>
      <c r="BE8" s="225"/>
      <c r="BF8" s="225"/>
      <c r="BG8" s="225"/>
      <c r="BH8" s="225"/>
      <c r="BI8" s="225"/>
      <c r="BJ8" s="225"/>
      <c r="BK8" s="225"/>
      <c r="BL8" s="225"/>
      <c r="BM8" s="225"/>
      <c r="BN8" s="225"/>
      <c r="BO8" s="225"/>
      <c r="BP8" s="225"/>
      <c r="BQ8" s="225"/>
      <c r="BR8" s="225"/>
      <c r="BS8" s="225"/>
      <c r="BT8" s="225"/>
      <c r="BU8" s="225"/>
      <c r="BV8" s="225"/>
      <c r="BW8" s="225"/>
      <c r="BX8" s="225"/>
      <c r="BY8" s="225"/>
      <c r="BZ8" s="225"/>
    </row>
    <row r="9" spans="1:78" x14ac:dyDescent="0.25">
      <c r="A9" s="350" t="s">
        <v>56</v>
      </c>
      <c r="B9" s="350"/>
      <c r="C9" s="350"/>
      <c r="D9" s="350"/>
      <c r="E9" s="350"/>
      <c r="F9" s="350"/>
      <c r="G9" s="350"/>
      <c r="H9" s="350"/>
      <c r="I9" s="350"/>
      <c r="J9" s="350"/>
      <c r="K9" s="224"/>
      <c r="L9" s="224"/>
      <c r="M9" s="224"/>
      <c r="N9" s="224"/>
      <c r="O9" s="224"/>
      <c r="P9" s="224"/>
      <c r="Q9" s="224"/>
      <c r="R9" s="224"/>
      <c r="S9" s="224"/>
      <c r="T9" s="224"/>
      <c r="U9" s="224"/>
      <c r="V9" s="224"/>
      <c r="W9" s="224"/>
      <c r="X9" s="224"/>
      <c r="Y9" s="224"/>
      <c r="Z9" s="224"/>
      <c r="AA9" s="224"/>
      <c r="AB9" s="224"/>
      <c r="AC9" s="224"/>
      <c r="AD9" s="224"/>
      <c r="AE9" s="224"/>
      <c r="AF9" s="224"/>
      <c r="AG9" s="224"/>
      <c r="AH9" s="224"/>
      <c r="AI9" s="224"/>
      <c r="AJ9" s="224"/>
      <c r="AK9" s="224"/>
      <c r="AL9" s="224"/>
      <c r="AM9" s="224"/>
      <c r="AN9" s="224"/>
      <c r="AO9" s="224"/>
      <c r="AP9" s="224"/>
      <c r="AQ9" s="224"/>
      <c r="AR9" s="224"/>
      <c r="AS9" s="224"/>
      <c r="AT9" s="224"/>
      <c r="AU9" s="224"/>
      <c r="AV9" s="224"/>
      <c r="AW9" s="224"/>
      <c r="AX9" s="224"/>
      <c r="AY9" s="224"/>
      <c r="AZ9" s="224"/>
      <c r="BA9" s="224"/>
      <c r="BB9" s="224"/>
      <c r="BC9" s="224"/>
      <c r="BD9" s="224"/>
      <c r="BE9" s="224"/>
      <c r="BF9" s="224"/>
      <c r="BG9" s="224"/>
      <c r="BH9" s="224"/>
      <c r="BI9" s="224"/>
      <c r="BJ9" s="224"/>
      <c r="BK9" s="224"/>
      <c r="BL9" s="224"/>
      <c r="BM9" s="224"/>
      <c r="BN9" s="224"/>
      <c r="BO9" s="224"/>
      <c r="BP9" s="224"/>
      <c r="BQ9" s="224"/>
      <c r="BR9" s="224"/>
      <c r="BS9" s="224"/>
      <c r="BT9" s="224"/>
      <c r="BU9" s="224"/>
      <c r="BV9" s="224"/>
      <c r="BW9" s="224"/>
      <c r="BX9" s="224"/>
      <c r="BY9" s="224"/>
      <c r="BZ9" s="224"/>
    </row>
    <row r="10" spans="1:78" x14ac:dyDescent="0.25">
      <c r="A10" s="350" t="s">
        <v>57</v>
      </c>
      <c r="B10" s="350"/>
      <c r="C10" s="350"/>
      <c r="D10" s="350"/>
      <c r="E10" s="350"/>
      <c r="F10" s="350"/>
      <c r="G10" s="350"/>
      <c r="H10" s="350"/>
      <c r="I10" s="350"/>
      <c r="J10" s="350"/>
      <c r="K10" s="224"/>
      <c r="L10" s="224"/>
      <c r="M10" s="224"/>
      <c r="N10" s="224"/>
      <c r="O10" s="224"/>
      <c r="P10" s="224"/>
      <c r="Q10" s="224"/>
      <c r="R10" s="224"/>
      <c r="S10" s="224"/>
      <c r="T10" s="224"/>
      <c r="U10" s="224"/>
      <c r="V10" s="224"/>
      <c r="W10" s="224"/>
      <c r="X10" s="224"/>
      <c r="Y10" s="224"/>
      <c r="Z10" s="224"/>
      <c r="AA10" s="224"/>
      <c r="AB10" s="224"/>
      <c r="AC10" s="224"/>
      <c r="AD10" s="224"/>
      <c r="AE10" s="224"/>
      <c r="AF10" s="224"/>
      <c r="AG10" s="224"/>
      <c r="AH10" s="224"/>
      <c r="AI10" s="224"/>
      <c r="AJ10" s="224"/>
      <c r="AK10" s="224"/>
      <c r="AL10" s="224"/>
      <c r="AM10" s="224"/>
      <c r="AN10" s="224"/>
      <c r="AO10" s="224"/>
      <c r="AP10" s="224"/>
      <c r="AQ10" s="224"/>
      <c r="AR10" s="224"/>
      <c r="AS10" s="224"/>
      <c r="AT10" s="224"/>
      <c r="AU10" s="224"/>
      <c r="AV10" s="224"/>
      <c r="AW10" s="224"/>
      <c r="AX10" s="224"/>
      <c r="AY10" s="224"/>
      <c r="AZ10" s="224"/>
      <c r="BA10" s="224"/>
      <c r="BB10" s="224"/>
      <c r="BC10" s="224"/>
      <c r="BD10" s="224"/>
      <c r="BE10" s="224"/>
      <c r="BF10" s="224"/>
      <c r="BG10" s="224"/>
      <c r="BH10" s="224"/>
      <c r="BI10" s="224"/>
      <c r="BJ10" s="224"/>
      <c r="BK10" s="224"/>
      <c r="BL10" s="224"/>
      <c r="BM10" s="224"/>
      <c r="BN10" s="224"/>
      <c r="BO10" s="224"/>
      <c r="BP10" s="224"/>
      <c r="BQ10" s="224"/>
      <c r="BR10" s="224"/>
      <c r="BS10" s="224"/>
      <c r="BT10" s="224"/>
      <c r="BU10" s="224"/>
      <c r="BV10" s="224"/>
      <c r="BW10" s="224"/>
      <c r="BX10" s="224"/>
      <c r="BY10" s="224"/>
      <c r="BZ10" s="224"/>
    </row>
    <row r="12" spans="1:78" ht="15.75" x14ac:dyDescent="0.25">
      <c r="A12" s="129" t="s">
        <v>58</v>
      </c>
    </row>
    <row r="13" spans="1:78" ht="15.75" x14ac:dyDescent="0.25">
      <c r="A13" s="130" t="s">
        <v>59</v>
      </c>
    </row>
    <row r="14" spans="1:78" ht="15.75" x14ac:dyDescent="0.25">
      <c r="A14" s="130" t="s">
        <v>60</v>
      </c>
    </row>
    <row r="15" spans="1:78" ht="15.75" x14ac:dyDescent="0.25">
      <c r="A15" s="129"/>
      <c r="B15" s="1"/>
      <c r="G15" s="1"/>
      <c r="H15" s="3"/>
    </row>
    <row r="16" spans="1:78" s="266" customFormat="1" ht="15.75" customHeight="1" x14ac:dyDescent="0.25">
      <c r="A16" s="469" t="s">
        <v>226</v>
      </c>
      <c r="B16" s="470"/>
      <c r="C16" s="470"/>
      <c r="D16" s="470"/>
      <c r="E16" s="470"/>
      <c r="F16" s="470"/>
      <c r="G16" s="470"/>
      <c r="H16" s="470"/>
      <c r="I16" s="470"/>
      <c r="J16" s="471"/>
    </row>
    <row r="17" spans="1:17" s="266" customFormat="1" ht="15.75" customHeight="1" x14ac:dyDescent="0.25">
      <c r="A17" s="472"/>
      <c r="B17" s="473"/>
      <c r="C17" s="473"/>
      <c r="D17" s="473"/>
      <c r="E17" s="473"/>
      <c r="F17" s="473"/>
      <c r="G17" s="473"/>
      <c r="H17" s="473"/>
      <c r="I17" s="473"/>
      <c r="J17" s="474"/>
    </row>
    <row r="18" spans="1:17" x14ac:dyDescent="0.25">
      <c r="A18" s="316" t="s">
        <v>161</v>
      </c>
      <c r="B18" s="317" t="s">
        <v>2</v>
      </c>
      <c r="C18" s="317" t="s">
        <v>85</v>
      </c>
      <c r="D18" s="317" t="s">
        <v>4</v>
      </c>
      <c r="E18" s="317" t="s">
        <v>70</v>
      </c>
      <c r="F18" s="318" t="s">
        <v>167</v>
      </c>
      <c r="G18" s="319" t="s">
        <v>231</v>
      </c>
      <c r="H18" s="317" t="s">
        <v>165</v>
      </c>
      <c r="I18" s="317" t="s">
        <v>164</v>
      </c>
      <c r="J18" s="320" t="s">
        <v>166</v>
      </c>
      <c r="M18" s="266"/>
      <c r="N18" s="266"/>
      <c r="O18" s="266"/>
      <c r="P18" s="266"/>
      <c r="Q18" s="266"/>
    </row>
    <row r="19" spans="1:17" x14ac:dyDescent="0.25">
      <c r="A19" s="310"/>
      <c r="B19" s="311"/>
      <c r="C19" s="311"/>
      <c r="D19" s="311"/>
      <c r="E19" s="311"/>
      <c r="F19" s="298" t="s">
        <v>162</v>
      </c>
      <c r="G19" s="298" t="s">
        <v>163</v>
      </c>
      <c r="H19" s="311"/>
      <c r="I19" s="311"/>
      <c r="J19" s="312"/>
      <c r="L19" s="219" t="s">
        <v>232</v>
      </c>
    </row>
    <row r="20" spans="1:17" ht="45" x14ac:dyDescent="0.25">
      <c r="A20" s="305" t="str">
        <f>'Planilha Orçamentária Global'!A29</f>
        <v>3.2.1.1</v>
      </c>
      <c r="B20" s="260" t="str">
        <f>'Planilha Orçamentária Global'!C29</f>
        <v>CPU 02</v>
      </c>
      <c r="C20" s="249" t="str">
        <f>'Planilha Orçamentária Global'!D29</f>
        <v xml:space="preserve">Pavimento em paralelepipedo sobre colchao de areia 15 cm, rejuntado com argamassa de cimento e areia no traço 1:3 (pedras pequenas 30 a 35 pecas por m2) </v>
      </c>
      <c r="D20" s="260" t="str">
        <f>'Planilha Orçamentária Global'!E29</f>
        <v>m²</v>
      </c>
      <c r="E20" s="252">
        <f>'Planilha Orçamentária Global'!F29</f>
        <v>3459.47</v>
      </c>
      <c r="F20" s="261">
        <f>'Planilha Orçamentária Global'!H29</f>
        <v>76.849999999999994</v>
      </c>
      <c r="G20" s="255">
        <f>'Planilha Orçamentária Global'!I29</f>
        <v>265860.26</v>
      </c>
      <c r="H20" s="262">
        <f>ROUNDDOWN((G20/$G$35),4)</f>
        <v>0.67220000000000002</v>
      </c>
      <c r="I20" s="258">
        <f>H20</f>
        <v>0.67220000000000002</v>
      </c>
      <c r="J20" s="308" t="s">
        <v>169</v>
      </c>
      <c r="L20" s="219">
        <f>TRUNC(Tabela2[[#This Row],[Quant]]*0.4,2)</f>
        <v>1383.78</v>
      </c>
    </row>
    <row r="21" spans="1:17" ht="45" x14ac:dyDescent="0.25">
      <c r="A21" s="306" t="str">
        <f>'Planilha Orçamentária Global'!A31</f>
        <v>3.2.2.1</v>
      </c>
      <c r="B21" s="246">
        <f>'Planilha Orçamentária Global'!C31</f>
        <v>94273</v>
      </c>
      <c r="C21" s="250" t="str">
        <f>'Planilha Orçamentária Global'!D31</f>
        <v>Assentamento de guia (meio-fio) em trecho reto, confeccionada em concreto pré-fabricado, dimensões 100x15x13x30 cm (comprimento x base inferior x base superior x altura), para vias urbanas (uso viário). af_06/2016</v>
      </c>
      <c r="D21" s="246" t="str">
        <f>'Planilha Orçamentária Global'!E31</f>
        <v>m</v>
      </c>
      <c r="E21" s="253">
        <f>'Planilha Orçamentária Global'!F31</f>
        <v>1051.19</v>
      </c>
      <c r="F21" s="247">
        <f>'Planilha Orçamentária Global'!H31</f>
        <v>51.79</v>
      </c>
      <c r="G21" s="256">
        <f>'Planilha Orçamentária Global'!I31</f>
        <v>54441.13</v>
      </c>
      <c r="H21" s="248">
        <f>ROUNDDOWN((G21/$G$35),4)</f>
        <v>0.1376</v>
      </c>
      <c r="I21" s="259">
        <f>I20+H21</f>
        <v>0.80979999999999996</v>
      </c>
      <c r="J21" s="309" t="s">
        <v>169</v>
      </c>
      <c r="L21" s="266">
        <f>TRUNC(Tabela2[[#This Row],[Quant]]*0.4,2)</f>
        <v>420.47</v>
      </c>
    </row>
    <row r="22" spans="1:17" ht="45" x14ac:dyDescent="0.25">
      <c r="A22" s="306" t="str">
        <f>'Planilha Orçamentária Global'!A33</f>
        <v>4.1</v>
      </c>
      <c r="B22" s="246">
        <f>'Planilha Orçamentária Global'!C33</f>
        <v>94991</v>
      </c>
      <c r="C22" s="250" t="str">
        <f>'Planilha Orçamentária Global'!D33</f>
        <v>Execução de passeio (calçada) ou piso de concreto com concreto moldado IN LOCO, usinado, acabamento convencional, não armado espessura de 5 cm. AF_07/2016</v>
      </c>
      <c r="D22" s="246" t="str">
        <f>'Planilha Orçamentária Global'!E33</f>
        <v>m³</v>
      </c>
      <c r="E22" s="253">
        <f>'Planilha Orçamentária Global'!F33</f>
        <v>58.69</v>
      </c>
      <c r="F22" s="247">
        <f>'Planilha Orçamentária Global'!H33</f>
        <v>598.19000000000005</v>
      </c>
      <c r="G22" s="256">
        <f>'Planilha Orçamentária Global'!I33</f>
        <v>35107.769999999997</v>
      </c>
      <c r="H22" s="248">
        <f t="shared" ref="H22:H34" si="0">ROUND((G22/$G$35),4)</f>
        <v>8.8800000000000004E-2</v>
      </c>
      <c r="I22" s="259">
        <f>I21+H22</f>
        <v>0.89859999999999995</v>
      </c>
      <c r="J22" s="308" t="s">
        <v>169</v>
      </c>
      <c r="L22" s="266">
        <f>TRUNC(Tabela2[[#This Row],[Quant]]*0.4,2)</f>
        <v>23.47</v>
      </c>
    </row>
    <row r="23" spans="1:17" x14ac:dyDescent="0.25">
      <c r="A23" s="306" t="str">
        <f>'Planilha Orçamentária Global'!A19</f>
        <v>1.1</v>
      </c>
      <c r="B23" s="246" t="str">
        <f>'Planilha Orçamentária Global'!C19</f>
        <v>CPU 01</v>
      </c>
      <c r="C23" s="250" t="str">
        <f>'Planilha Orçamentária Global'!D19</f>
        <v xml:space="preserve">Administração da obra </v>
      </c>
      <c r="D23" s="246" t="str">
        <f>'Planilha Orçamentária Global'!E19</f>
        <v>mês</v>
      </c>
      <c r="E23" s="253">
        <f>'Planilha Orçamentária Global'!F19</f>
        <v>2</v>
      </c>
      <c r="F23" s="247">
        <f>'Planilha Orçamentária Global'!H19</f>
        <v>8189.76</v>
      </c>
      <c r="G23" s="256">
        <f>'Planilha Orçamentária Global'!I19</f>
        <v>16379.52</v>
      </c>
      <c r="H23" s="248">
        <f t="shared" si="0"/>
        <v>4.1399999999999999E-2</v>
      </c>
      <c r="I23" s="259">
        <f>I22+H23</f>
        <v>0.94</v>
      </c>
      <c r="J23" s="309" t="s">
        <v>170</v>
      </c>
    </row>
    <row r="24" spans="1:17" x14ac:dyDescent="0.25">
      <c r="A24" s="306" t="str">
        <f>'Planilha Orçamentária Global'!A26</f>
        <v>3.1.2</v>
      </c>
      <c r="B24" s="246">
        <f>'Planilha Orçamentária Global'!C26</f>
        <v>100576</v>
      </c>
      <c r="C24" s="250" t="str">
        <f>'Planilha Orçamentária Global'!D26</f>
        <v>Regularização e compactação do sub-leito até 20cm.</v>
      </c>
      <c r="D24" s="246" t="str">
        <f>'Planilha Orçamentária Global'!E26</f>
        <v>m²</v>
      </c>
      <c r="E24" s="253">
        <f>'Planilha Orçamentária Global'!F26</f>
        <v>3459.47</v>
      </c>
      <c r="F24" s="247">
        <f>'Planilha Orçamentária Global'!H26</f>
        <v>1.67</v>
      </c>
      <c r="G24" s="256">
        <f>'Planilha Orçamentária Global'!I26</f>
        <v>5777.31</v>
      </c>
      <c r="H24" s="248">
        <f t="shared" si="0"/>
        <v>1.46E-2</v>
      </c>
      <c r="I24" s="259">
        <f>I23+H24</f>
        <v>0.9546</v>
      </c>
      <c r="J24" s="309" t="s">
        <v>170</v>
      </c>
    </row>
    <row r="25" spans="1:17" ht="45" x14ac:dyDescent="0.25">
      <c r="A25" s="306" t="str">
        <f>'Planilha Orçamentária Global'!A37</f>
        <v>4.4.1</v>
      </c>
      <c r="B25" s="246">
        <f>'Planilha Orçamentária Global'!C37</f>
        <v>4864</v>
      </c>
      <c r="C25" s="250" t="str">
        <f>'Planilha Orçamentária Global'!D37</f>
        <v xml:space="preserve"> Piso tátil direcional e de alerta, em concreto colorido, p/deficientes visuais, dimensões 30x30cm, aplicado com argamassa industrializada ac-ii, rejuntado, exclusive regularização de base</v>
      </c>
      <c r="D25" s="246" t="str">
        <f>'Planilha Orçamentária Global'!E37</f>
        <v>m²</v>
      </c>
      <c r="E25" s="253">
        <f>'Planilha Orçamentária Global'!F37</f>
        <v>34.049999999999997</v>
      </c>
      <c r="F25" s="247">
        <f>'Planilha Orçamentária Global'!H37</f>
        <v>103.09</v>
      </c>
      <c r="G25" s="256">
        <f>'Planilha Orçamentária Global'!I37</f>
        <v>3510.21</v>
      </c>
      <c r="H25" s="248">
        <f t="shared" si="0"/>
        <v>8.8999999999999999E-3</v>
      </c>
      <c r="I25" s="259">
        <f>I24+H25</f>
        <v>0.96350000000000002</v>
      </c>
      <c r="J25" s="309" t="s">
        <v>170</v>
      </c>
    </row>
    <row r="26" spans="1:17" x14ac:dyDescent="0.25">
      <c r="A26" s="306" t="str">
        <f>'Planilha Orçamentária Global'!A40</f>
        <v>5.2</v>
      </c>
      <c r="B26" s="246">
        <f>'Planilha Orçamentária Global'!C40</f>
        <v>34723</v>
      </c>
      <c r="C26" s="250" t="str">
        <f>'Planilha Orçamentária Global'!D40</f>
        <v>Placa de sinalização em chapa de aço num 16 com pintura refletiva</v>
      </c>
      <c r="D26" s="246" t="str">
        <f>'Planilha Orçamentária Global'!E40</f>
        <v>m²</v>
      </c>
      <c r="E26" s="253">
        <f>'Planilha Orçamentária Global'!F40</f>
        <v>2.96</v>
      </c>
      <c r="F26" s="247">
        <f>'Planilha Orçamentária Global'!H40</f>
        <v>874.15</v>
      </c>
      <c r="G26" s="256">
        <f>'Planilha Orçamentária Global'!I40</f>
        <v>2587.48</v>
      </c>
      <c r="H26" s="248">
        <f t="shared" si="0"/>
        <v>6.4999999999999997E-3</v>
      </c>
      <c r="I26" s="259">
        <f>I30+H26</f>
        <v>0.97470000000000001</v>
      </c>
      <c r="J26" s="309" t="s">
        <v>171</v>
      </c>
    </row>
    <row r="27" spans="1:17" ht="14.45" customHeight="1" x14ac:dyDescent="0.25">
      <c r="A27" s="306" t="str">
        <f>'Planilha Orçamentária Global'!A22</f>
        <v>2.2</v>
      </c>
      <c r="B27" s="246" t="str">
        <f>'Planilha Orçamentária Global'!C22</f>
        <v>51/ORSE</v>
      </c>
      <c r="C27" s="250" t="str">
        <f>'Planilha Orçamentária Global'!D22</f>
        <v>Placa de obra em chapa de aço galvanizado</v>
      </c>
      <c r="D27" s="246" t="str">
        <f>'Planilha Orçamentária Global'!E22</f>
        <v>m²</v>
      </c>
      <c r="E27" s="253">
        <f>'Planilha Orçamentária Global'!F22</f>
        <v>6</v>
      </c>
      <c r="F27" s="247">
        <f>'Planilha Orçamentária Global'!H22</f>
        <v>403.59</v>
      </c>
      <c r="G27" s="256">
        <f>'Planilha Orçamentária Global'!I22</f>
        <v>2421.54</v>
      </c>
      <c r="H27" s="248">
        <f t="shared" si="0"/>
        <v>6.1000000000000004E-3</v>
      </c>
      <c r="I27" s="259">
        <f>I25+H27</f>
        <v>0.96960000000000002</v>
      </c>
      <c r="J27" s="309" t="s">
        <v>171</v>
      </c>
    </row>
    <row r="28" spans="1:17" ht="14.45" customHeight="1" x14ac:dyDescent="0.25">
      <c r="A28" s="306" t="str">
        <f>'Planilha Orçamentária Global'!A35</f>
        <v>4.3</v>
      </c>
      <c r="B28" s="246">
        <f>'Planilha Orçamentária Global'!C35</f>
        <v>3777</v>
      </c>
      <c r="C28" s="250" t="str">
        <f>'Planilha Orçamentária Global'!D35</f>
        <v>Lona plástica preta, e=150 micra</v>
      </c>
      <c r="D28" s="246" t="str">
        <f>'Planilha Orçamentária Global'!E35</f>
        <v>m²</v>
      </c>
      <c r="E28" s="253">
        <f>'Planilha Orçamentária Global'!F35</f>
        <v>1173.83</v>
      </c>
      <c r="F28" s="247">
        <f>'Planilha Orçamentária Global'!H35</f>
        <v>1.81</v>
      </c>
      <c r="G28" s="256">
        <f>'Planilha Orçamentária Global'!I35</f>
        <v>2124.63</v>
      </c>
      <c r="H28" s="248">
        <f t="shared" si="0"/>
        <v>5.4000000000000003E-3</v>
      </c>
      <c r="I28" s="259">
        <f>I27+H28</f>
        <v>0.97499999999999998</v>
      </c>
      <c r="J28" s="309" t="s">
        <v>171</v>
      </c>
    </row>
    <row r="29" spans="1:17" x14ac:dyDescent="0.25">
      <c r="A29" s="306" t="str">
        <f>'Planilha Orçamentária Global'!A21</f>
        <v>2.1</v>
      </c>
      <c r="B29" s="246">
        <f>'Planilha Orçamentária Global'!C21</f>
        <v>99064</v>
      </c>
      <c r="C29" s="250" t="str">
        <f>'Planilha Orçamentária Global'!D21</f>
        <v>Locação de pavimentação. Af_10/2018</v>
      </c>
      <c r="D29" s="246" t="str">
        <f>'Planilha Orçamentária Global'!E21</f>
        <v>m²</v>
      </c>
      <c r="E29" s="253">
        <f>'Planilha Orçamentária Global'!F21</f>
        <v>3459.47</v>
      </c>
      <c r="F29" s="247">
        <f>'Planilha Orçamentária Global'!H21</f>
        <v>0.51</v>
      </c>
      <c r="G29" s="256">
        <f>'Planilha Orçamentária Global'!I21</f>
        <v>1764.32</v>
      </c>
      <c r="H29" s="248">
        <f t="shared" si="0"/>
        <v>4.4999999999999997E-3</v>
      </c>
      <c r="I29" s="259">
        <f>I28+H29</f>
        <v>0.97950000000000004</v>
      </c>
      <c r="J29" s="309" t="s">
        <v>171</v>
      </c>
    </row>
    <row r="30" spans="1:17" x14ac:dyDescent="0.25">
      <c r="A30" s="306" t="str">
        <f>'Planilha Orçamentária Global'!A42</f>
        <v>5.4</v>
      </c>
      <c r="B30" s="246">
        <f>'Planilha Orçamentária Global'!C42</f>
        <v>10808</v>
      </c>
      <c r="C30" s="250" t="str">
        <f>'Planilha Orçamentária Global'!D42</f>
        <v>Confecção suporte e travessa para placa de sinalização</v>
      </c>
      <c r="D30" s="246" t="str">
        <f>'Planilha Orçamentária Global'!E42</f>
        <v>und</v>
      </c>
      <c r="E30" s="253">
        <f>'Planilha Orçamentária Global'!F42</f>
        <v>20</v>
      </c>
      <c r="F30" s="247">
        <f>'Planilha Orçamentária Global'!H42</f>
        <v>92.3</v>
      </c>
      <c r="G30" s="256">
        <f>'Planilha Orçamentária Global'!I42</f>
        <v>1846</v>
      </c>
      <c r="H30" s="248">
        <f t="shared" si="0"/>
        <v>4.7000000000000002E-3</v>
      </c>
      <c r="I30" s="259">
        <f>I25+H30</f>
        <v>0.96819999999999995</v>
      </c>
      <c r="J30" s="309" t="s">
        <v>171</v>
      </c>
    </row>
    <row r="31" spans="1:17" ht="30" x14ac:dyDescent="0.25">
      <c r="A31" s="306" t="str">
        <f>'Planilha Orçamentária Global'!A34</f>
        <v>4.2</v>
      </c>
      <c r="B31" s="246">
        <f>'Planilha Orçamentária Global'!C34</f>
        <v>3673</v>
      </c>
      <c r="C31" s="250" t="str">
        <f>'Planilha Orçamentária Global'!D34</f>
        <v>Junta plastica de dilatacao para pisos, cor cinza, 27 x 3 mm (altura x espessura) a cada 1,50m</v>
      </c>
      <c r="D31" s="246" t="str">
        <f>'Planilha Orçamentária Global'!E34</f>
        <v>m</v>
      </c>
      <c r="E31" s="253">
        <f>'Planilha Orçamentária Global'!F34</f>
        <v>788.55</v>
      </c>
      <c r="F31" s="247">
        <f>'Planilha Orçamentária Global'!H34</f>
        <v>1.74</v>
      </c>
      <c r="G31" s="256">
        <f>'Planilha Orçamentária Global'!I34</f>
        <v>1372.07</v>
      </c>
      <c r="H31" s="248">
        <f t="shared" si="0"/>
        <v>3.5000000000000001E-3</v>
      </c>
      <c r="I31" s="259">
        <f>I30+H31</f>
        <v>0.97170000000000001</v>
      </c>
      <c r="J31" s="309" t="s">
        <v>171</v>
      </c>
    </row>
    <row r="32" spans="1:17" x14ac:dyDescent="0.25">
      <c r="A32" s="306" t="str">
        <f>'Planilha Orçamentária Global'!A39</f>
        <v>5.1</v>
      </c>
      <c r="B32" s="246">
        <f>'Planilha Orçamentária Global'!C39</f>
        <v>13521</v>
      </c>
      <c r="C32" s="250" t="str">
        <f>'Planilha Orçamentária Global'!D39</f>
        <v xml:space="preserve">Placa esmaltada para identificação de rua </v>
      </c>
      <c r="D32" s="246" t="str">
        <f>'Planilha Orçamentária Global'!E39</f>
        <v>und</v>
      </c>
      <c r="E32" s="253">
        <f>'Planilha Orçamentária Global'!F39</f>
        <v>10</v>
      </c>
      <c r="F32" s="247">
        <f>'Planilha Orçamentária Global'!H39</f>
        <v>124.87</v>
      </c>
      <c r="G32" s="256">
        <f>'Planilha Orçamentária Global'!I39</f>
        <v>1248.7</v>
      </c>
      <c r="H32" s="248">
        <f t="shared" si="0"/>
        <v>3.2000000000000002E-3</v>
      </c>
      <c r="I32" s="259">
        <f>I31+H32</f>
        <v>0.97489999999999999</v>
      </c>
      <c r="J32" s="309" t="s">
        <v>171</v>
      </c>
    </row>
    <row r="33" spans="1:10" ht="30" x14ac:dyDescent="0.25">
      <c r="A33" s="306" t="str">
        <f>'Planilha Orçamentária Global'!A25</f>
        <v>3.1.1</v>
      </c>
      <c r="B33" s="246">
        <f>'Planilha Orçamentária Global'!C25</f>
        <v>101115</v>
      </c>
      <c r="C33" s="250" t="str">
        <f>'Planilha Orçamentária Global'!D25</f>
        <v>Escavação Horizontal em solo de 1A categoria com trator de esteiras (150HP/lâmina: 3,18m³)</v>
      </c>
      <c r="D33" s="246" t="str">
        <f>'Planilha Orçamentária Global'!E25</f>
        <v>m³</v>
      </c>
      <c r="E33" s="253">
        <f>'Planilha Orçamentária Global'!F25</f>
        <v>345.95</v>
      </c>
      <c r="F33" s="247">
        <f>'Planilha Orçamentária Global'!H25</f>
        <v>2.63</v>
      </c>
      <c r="G33" s="256">
        <f>'Planilha Orçamentária Global'!I25</f>
        <v>909.84</v>
      </c>
      <c r="H33" s="248">
        <f t="shared" si="0"/>
        <v>2.3E-3</v>
      </c>
      <c r="I33" s="259">
        <f>I32+H33</f>
        <v>0.97719999999999996</v>
      </c>
      <c r="J33" s="309" t="s">
        <v>171</v>
      </c>
    </row>
    <row r="34" spans="1:10" ht="30" x14ac:dyDescent="0.25">
      <c r="A34" s="307" t="str">
        <f>'Planilha Orçamentária Global'!A41</f>
        <v>5.3</v>
      </c>
      <c r="B34" s="263">
        <f>'Planilha Orçamentária Global'!C41</f>
        <v>72947</v>
      </c>
      <c r="C34" s="251" t="str">
        <f>'Planilha Orçamentária Global'!D41</f>
        <v>Sinalização horizontal com tinta retrorrefletiva a base de resina acrílica com microesferas de vidro</v>
      </c>
      <c r="D34" s="263" t="str">
        <f>'Planilha Orçamentária Global'!E41</f>
        <v>m²</v>
      </c>
      <c r="E34" s="254">
        <f>'Planilha Orçamentária Global'!F41</f>
        <v>9</v>
      </c>
      <c r="F34" s="264">
        <f>'Planilha Orçamentária Global'!H41</f>
        <v>16.920000000000002</v>
      </c>
      <c r="G34" s="257">
        <f>'Planilha Orçamentária Global'!I41</f>
        <v>152.28</v>
      </c>
      <c r="H34" s="265">
        <f t="shared" si="0"/>
        <v>4.0000000000000002E-4</v>
      </c>
      <c r="I34" s="292">
        <f>I33+H34</f>
        <v>0.97799999999999998</v>
      </c>
      <c r="J34" s="309" t="s">
        <v>171</v>
      </c>
    </row>
    <row r="35" spans="1:10" x14ac:dyDescent="0.25">
      <c r="A35" s="467" t="s">
        <v>168</v>
      </c>
      <c r="B35" s="468"/>
      <c r="C35" s="468"/>
      <c r="D35" s="468"/>
      <c r="E35" s="468"/>
      <c r="F35" s="468"/>
      <c r="G35" s="313">
        <f>SUM(G20:G34)</f>
        <v>395503.06</v>
      </c>
      <c r="H35" s="313"/>
      <c r="I35" s="314"/>
      <c r="J35" s="315"/>
    </row>
  </sheetData>
  <sortState ref="A20:G32">
    <sortCondition descending="1" ref="G19:G32"/>
  </sortState>
  <mergeCells count="5">
    <mergeCell ref="A35:F35"/>
    <mergeCell ref="A7:J7"/>
    <mergeCell ref="A9:J9"/>
    <mergeCell ref="A10:J10"/>
    <mergeCell ref="A16:J17"/>
  </mergeCells>
  <pageMargins left="1.299212598425197" right="0.51181102362204722" top="0.78740157480314965" bottom="0.78740157480314965" header="0.31496062992125984" footer="0.31496062992125984"/>
  <pageSetup paperSize="9" scale="71" orientation="landscape" r:id="rId1"/>
  <drawing r:id="rId2"/>
  <tableParts count="1">
    <tablePart r:id="rId3"/>
  </tablePart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1:J43"/>
  <sheetViews>
    <sheetView view="pageBreakPreview" topLeftCell="A25" zoomScale="120" zoomScaleNormal="100" zoomScaleSheetLayoutView="120" workbookViewId="0">
      <selection activeCell="E32" sqref="E32"/>
    </sheetView>
  </sheetViews>
  <sheetFormatPr defaultRowHeight="15" x14ac:dyDescent="0.25"/>
  <cols>
    <col min="1" max="1" width="12.28515625" bestFit="1" customWidth="1"/>
    <col min="4" max="4" width="17.85546875" customWidth="1"/>
    <col min="5" max="5" width="11.85546875" customWidth="1"/>
    <col min="6" max="6" width="11.7109375" bestFit="1" customWidth="1"/>
    <col min="7" max="7" width="10.28515625" customWidth="1"/>
    <col min="8" max="8" width="10.28515625" bestFit="1" customWidth="1"/>
    <col min="9" max="9" width="8.7109375" customWidth="1"/>
    <col min="10" max="10" width="9.42578125" bestFit="1" customWidth="1"/>
  </cols>
  <sheetData>
    <row r="1" spans="1:10" ht="15.75" customHeight="1" x14ac:dyDescent="0.25">
      <c r="A1" s="507" t="s">
        <v>225</v>
      </c>
      <c r="B1" s="508"/>
      <c r="C1" s="508"/>
      <c r="D1" s="508"/>
      <c r="E1" s="508"/>
      <c r="F1" s="508"/>
      <c r="G1" s="508"/>
      <c r="H1" s="508"/>
      <c r="I1" s="508"/>
      <c r="J1" s="509"/>
    </row>
    <row r="2" spans="1:10" x14ac:dyDescent="0.25">
      <c r="A2" s="510"/>
      <c r="B2" s="511"/>
      <c r="C2" s="511"/>
      <c r="D2" s="511"/>
      <c r="E2" s="511"/>
      <c r="F2" s="511"/>
      <c r="G2" s="511"/>
      <c r="H2" s="511"/>
      <c r="I2" s="511"/>
      <c r="J2" s="512"/>
    </row>
    <row r="3" spans="1:10" x14ac:dyDescent="0.25">
      <c r="A3" s="266"/>
      <c r="B3" s="266"/>
      <c r="C3" s="266"/>
      <c r="D3" s="266"/>
      <c r="E3" s="266"/>
      <c r="F3" s="266"/>
      <c r="G3" s="266"/>
      <c r="H3" s="266"/>
      <c r="I3" s="266"/>
      <c r="J3" s="266"/>
    </row>
    <row r="4" spans="1:10" x14ac:dyDescent="0.25">
      <c r="A4" s="499" t="s">
        <v>172</v>
      </c>
      <c r="B4" s="501"/>
      <c r="C4" s="499" t="s">
        <v>173</v>
      </c>
      <c r="D4" s="500"/>
      <c r="E4" s="500"/>
      <c r="F4" s="500"/>
      <c r="G4" s="500"/>
      <c r="H4" s="500"/>
      <c r="I4" s="500"/>
      <c r="J4" s="501"/>
    </row>
    <row r="5" spans="1:10" x14ac:dyDescent="0.25">
      <c r="A5" s="515" t="s">
        <v>174</v>
      </c>
      <c r="B5" s="516"/>
      <c r="C5" s="517" t="s">
        <v>175</v>
      </c>
      <c r="D5" s="518"/>
      <c r="E5" s="518"/>
      <c r="F5" s="518"/>
      <c r="G5" s="518"/>
      <c r="H5" s="518"/>
      <c r="I5" s="518"/>
      <c r="J5" s="516"/>
    </row>
    <row r="6" spans="1:10" x14ac:dyDescent="0.25">
      <c r="A6" s="271"/>
      <c r="B6" s="271"/>
      <c r="C6" s="271"/>
      <c r="D6" s="271"/>
      <c r="E6" s="271"/>
      <c r="F6" s="271"/>
      <c r="G6" s="271"/>
      <c r="H6" s="271"/>
      <c r="I6" s="271"/>
      <c r="J6" s="271"/>
    </row>
    <row r="7" spans="1:10" x14ac:dyDescent="0.25">
      <c r="A7" s="519" t="s">
        <v>176</v>
      </c>
      <c r="B7" s="520"/>
      <c r="C7" s="520"/>
      <c r="D7" s="520"/>
      <c r="E7" s="520"/>
      <c r="F7" s="520"/>
      <c r="G7" s="520"/>
      <c r="H7" s="520"/>
      <c r="I7" s="520"/>
      <c r="J7" s="521"/>
    </row>
    <row r="8" spans="1:10" ht="30" customHeight="1" x14ac:dyDescent="0.25">
      <c r="A8" s="513" t="s">
        <v>177</v>
      </c>
      <c r="B8" s="514"/>
      <c r="C8" s="514"/>
      <c r="D8" s="514"/>
      <c r="E8" s="514"/>
      <c r="F8" s="514"/>
      <c r="G8" s="514"/>
      <c r="H8" s="514"/>
      <c r="I8" s="514"/>
      <c r="J8" s="514"/>
    </row>
    <row r="9" spans="1:10" x14ac:dyDescent="0.25">
      <c r="A9" s="271"/>
      <c r="B9" s="271"/>
      <c r="C9" s="271"/>
      <c r="D9" s="271"/>
      <c r="E9" s="271"/>
      <c r="F9" s="271"/>
      <c r="G9" s="271"/>
      <c r="H9" s="271"/>
      <c r="I9" s="271"/>
      <c r="J9" s="271"/>
    </row>
    <row r="10" spans="1:10" x14ac:dyDescent="0.25">
      <c r="A10" s="499" t="s">
        <v>178</v>
      </c>
      <c r="B10" s="500"/>
      <c r="C10" s="500"/>
      <c r="D10" s="500"/>
      <c r="E10" s="500"/>
      <c r="F10" s="500"/>
      <c r="G10" s="500"/>
      <c r="H10" s="500"/>
      <c r="I10" s="499" t="s">
        <v>179</v>
      </c>
      <c r="J10" s="501"/>
    </row>
    <row r="11" spans="1:10" x14ac:dyDescent="0.25">
      <c r="A11" s="502" t="s">
        <v>180</v>
      </c>
      <c r="B11" s="503"/>
      <c r="C11" s="503"/>
      <c r="D11" s="503"/>
      <c r="E11" s="503"/>
      <c r="F11" s="503"/>
      <c r="G11" s="503"/>
      <c r="H11" s="503"/>
      <c r="I11" s="504" t="s">
        <v>181</v>
      </c>
      <c r="J11" s="505"/>
    </row>
    <row r="12" spans="1:10" x14ac:dyDescent="0.25">
      <c r="A12" s="272"/>
      <c r="B12" s="272"/>
      <c r="C12" s="272"/>
      <c r="D12" s="272"/>
      <c r="E12" s="272"/>
      <c r="F12" s="272"/>
      <c r="G12" s="272"/>
      <c r="H12" s="272"/>
      <c r="I12" s="272"/>
      <c r="J12" s="272"/>
    </row>
    <row r="13" spans="1:10" x14ac:dyDescent="0.25">
      <c r="A13" s="506" t="s">
        <v>182</v>
      </c>
      <c r="B13" s="506"/>
      <c r="C13" s="506"/>
      <c r="D13" s="506"/>
      <c r="E13" s="506"/>
      <c r="F13" s="506"/>
      <c r="G13" s="506"/>
      <c r="H13" s="506"/>
      <c r="I13" s="495">
        <v>0.5</v>
      </c>
      <c r="J13" s="495"/>
    </row>
    <row r="14" spans="1:10" x14ac:dyDescent="0.25">
      <c r="A14" s="494" t="s">
        <v>183</v>
      </c>
      <c r="B14" s="494"/>
      <c r="C14" s="494"/>
      <c r="D14" s="494"/>
      <c r="E14" s="494"/>
      <c r="F14" s="494"/>
      <c r="G14" s="494"/>
      <c r="H14" s="494"/>
      <c r="I14" s="495">
        <v>0.05</v>
      </c>
      <c r="J14" s="495"/>
    </row>
    <row r="15" spans="1:10" x14ac:dyDescent="0.25">
      <c r="A15" s="272"/>
      <c r="B15" s="272"/>
      <c r="C15" s="272"/>
      <c r="D15" s="272"/>
      <c r="E15" s="272"/>
      <c r="F15" s="272"/>
      <c r="G15" s="272"/>
      <c r="H15" s="272"/>
      <c r="I15" s="272"/>
      <c r="J15" s="272"/>
    </row>
    <row r="16" spans="1:10" x14ac:dyDescent="0.25">
      <c r="A16" s="496" t="s">
        <v>184</v>
      </c>
      <c r="B16" s="496"/>
      <c r="C16" s="496"/>
      <c r="D16" s="496"/>
      <c r="E16" s="496" t="s">
        <v>185</v>
      </c>
      <c r="F16" s="497" t="s">
        <v>186</v>
      </c>
      <c r="G16" s="497" t="s">
        <v>187</v>
      </c>
      <c r="H16" s="496" t="s">
        <v>188</v>
      </c>
      <c r="I16" s="496" t="s">
        <v>189</v>
      </c>
      <c r="J16" s="498" t="s">
        <v>190</v>
      </c>
    </row>
    <row r="17" spans="1:10" x14ac:dyDescent="0.25">
      <c r="A17" s="496"/>
      <c r="B17" s="496"/>
      <c r="C17" s="496"/>
      <c r="D17" s="496"/>
      <c r="E17" s="496"/>
      <c r="F17" s="497"/>
      <c r="G17" s="497"/>
      <c r="H17" s="496"/>
      <c r="I17" s="496"/>
      <c r="J17" s="498"/>
    </row>
    <row r="18" spans="1:10" x14ac:dyDescent="0.25">
      <c r="A18" s="482" t="s">
        <v>191</v>
      </c>
      <c r="B18" s="482"/>
      <c r="C18" s="482"/>
      <c r="D18" s="482"/>
      <c r="E18" s="273" t="s">
        <v>192</v>
      </c>
      <c r="F18" s="274">
        <v>3.7999999999999999E-2</v>
      </c>
      <c r="G18" s="275" t="s">
        <v>193</v>
      </c>
      <c r="H18" s="276">
        <v>3.7999999999999999E-2</v>
      </c>
      <c r="I18" s="276">
        <v>4.0099999999999997E-2</v>
      </c>
      <c r="J18" s="276">
        <v>4.6699999999999998E-2</v>
      </c>
    </row>
    <row r="19" spans="1:10" x14ac:dyDescent="0.25">
      <c r="A19" s="482" t="s">
        <v>194</v>
      </c>
      <c r="B19" s="482"/>
      <c r="C19" s="482"/>
      <c r="D19" s="482"/>
      <c r="E19" s="273" t="s">
        <v>195</v>
      </c>
      <c r="F19" s="274">
        <v>3.2000000000000002E-3</v>
      </c>
      <c r="G19" s="275" t="s">
        <v>193</v>
      </c>
      <c r="H19" s="276">
        <v>3.2000000000000002E-3</v>
      </c>
      <c r="I19" s="276">
        <v>4.0000000000000001E-3</v>
      </c>
      <c r="J19" s="276">
        <v>7.4000000000000003E-3</v>
      </c>
    </row>
    <row r="20" spans="1:10" x14ac:dyDescent="0.25">
      <c r="A20" s="482" t="s">
        <v>196</v>
      </c>
      <c r="B20" s="482"/>
      <c r="C20" s="482"/>
      <c r="D20" s="482"/>
      <c r="E20" s="273" t="s">
        <v>197</v>
      </c>
      <c r="F20" s="274">
        <v>5.0000000000000001E-3</v>
      </c>
      <c r="G20" s="275" t="s">
        <v>193</v>
      </c>
      <c r="H20" s="276">
        <v>5.0000000000000001E-3</v>
      </c>
      <c r="I20" s="276">
        <v>5.5999999999999999E-3</v>
      </c>
      <c r="J20" s="276">
        <v>9.7000000000000003E-3</v>
      </c>
    </row>
    <row r="21" spans="1:10" x14ac:dyDescent="0.25">
      <c r="A21" s="482" t="s">
        <v>198</v>
      </c>
      <c r="B21" s="482"/>
      <c r="C21" s="482"/>
      <c r="D21" s="482"/>
      <c r="E21" s="273" t="s">
        <v>199</v>
      </c>
      <c r="F21" s="274">
        <v>1.0200000000000001E-2</v>
      </c>
      <c r="G21" s="275" t="s">
        <v>193</v>
      </c>
      <c r="H21" s="276">
        <v>1.0200000000000001E-2</v>
      </c>
      <c r="I21" s="276">
        <v>1.11E-2</v>
      </c>
      <c r="J21" s="276">
        <v>1.21E-2</v>
      </c>
    </row>
    <row r="22" spans="1:10" x14ac:dyDescent="0.25">
      <c r="A22" s="482" t="s">
        <v>200</v>
      </c>
      <c r="B22" s="482"/>
      <c r="C22" s="482"/>
      <c r="D22" s="482"/>
      <c r="E22" s="273" t="s">
        <v>201</v>
      </c>
      <c r="F22" s="274">
        <v>6.6400000000000001E-2</v>
      </c>
      <c r="G22" s="275" t="s">
        <v>193</v>
      </c>
      <c r="H22" s="276">
        <v>6.6400000000000001E-2</v>
      </c>
      <c r="I22" s="276">
        <v>7.2999999999999995E-2</v>
      </c>
      <c r="J22" s="276">
        <v>8.6900000000000005E-2</v>
      </c>
    </row>
    <row r="23" spans="1:10" ht="16.5" customHeight="1" x14ac:dyDescent="0.25">
      <c r="A23" s="493" t="s">
        <v>202</v>
      </c>
      <c r="B23" s="493"/>
      <c r="C23" s="493"/>
      <c r="D23" s="493"/>
      <c r="E23" s="273" t="s">
        <v>203</v>
      </c>
      <c r="F23" s="274">
        <v>3.6499999999999998E-2</v>
      </c>
      <c r="G23" s="275" t="s">
        <v>193</v>
      </c>
      <c r="H23" s="276">
        <v>3.6499999999999998E-2</v>
      </c>
      <c r="I23" s="276">
        <v>3.6499999999999998E-2</v>
      </c>
      <c r="J23" s="276">
        <v>3.6499999999999998E-2</v>
      </c>
    </row>
    <row r="24" spans="1:10" ht="27.75" customHeight="1" x14ac:dyDescent="0.25">
      <c r="A24" s="482" t="s">
        <v>204</v>
      </c>
      <c r="B24" s="482"/>
      <c r="C24" s="482"/>
      <c r="D24" s="482"/>
      <c r="E24" s="273" t="s">
        <v>205</v>
      </c>
      <c r="F24" s="276">
        <v>2.5000000000000001E-2</v>
      </c>
      <c r="G24" s="275" t="s">
        <v>193</v>
      </c>
      <c r="H24" s="276">
        <v>0</v>
      </c>
      <c r="I24" s="276">
        <v>2.5000000000000001E-2</v>
      </c>
      <c r="J24" s="276">
        <v>0.05</v>
      </c>
    </row>
    <row r="25" spans="1:10" ht="30" customHeight="1" x14ac:dyDescent="0.25">
      <c r="A25" s="482" t="s">
        <v>206</v>
      </c>
      <c r="B25" s="482"/>
      <c r="C25" s="482"/>
      <c r="D25" s="482"/>
      <c r="E25" s="273" t="s">
        <v>207</v>
      </c>
      <c r="F25" s="276">
        <v>4.4999999999999998E-2</v>
      </c>
      <c r="G25" s="275" t="s">
        <v>193</v>
      </c>
      <c r="H25" s="277">
        <v>0</v>
      </c>
      <c r="I25" s="277">
        <v>4.4999999999999998E-2</v>
      </c>
      <c r="J25" s="277">
        <v>4.4999999999999998E-2</v>
      </c>
    </row>
    <row r="26" spans="1:10" x14ac:dyDescent="0.25">
      <c r="A26" s="482" t="s">
        <v>208</v>
      </c>
      <c r="B26" s="482"/>
      <c r="C26" s="482"/>
      <c r="D26" s="482"/>
      <c r="E26" s="278" t="s">
        <v>209</v>
      </c>
      <c r="F26" s="276">
        <v>0.2009</v>
      </c>
      <c r="G26" s="279" t="s">
        <v>193</v>
      </c>
      <c r="H26" s="276">
        <v>0.19600000000000001</v>
      </c>
      <c r="I26" s="276">
        <v>0.2097</v>
      </c>
      <c r="J26" s="276">
        <v>0.24229999999999999</v>
      </c>
    </row>
    <row r="27" spans="1:10" ht="28.5" customHeight="1" x14ac:dyDescent="0.25">
      <c r="A27" s="483" t="s">
        <v>210</v>
      </c>
      <c r="B27" s="484"/>
      <c r="C27" s="484"/>
      <c r="D27" s="484"/>
      <c r="E27" s="280" t="s">
        <v>211</v>
      </c>
      <c r="F27" s="281">
        <v>0.26140000000000002</v>
      </c>
      <c r="G27" s="282" t="s">
        <v>193</v>
      </c>
      <c r="H27" s="485"/>
      <c r="I27" s="485"/>
      <c r="J27" s="486"/>
    </row>
    <row r="28" spans="1:10" x14ac:dyDescent="0.25">
      <c r="A28" s="266"/>
      <c r="B28" s="266"/>
      <c r="C28" s="266"/>
      <c r="D28" s="266"/>
      <c r="E28" s="266"/>
      <c r="F28" s="266"/>
      <c r="G28" s="266"/>
      <c r="H28" s="266"/>
      <c r="I28" s="266"/>
      <c r="J28" s="266"/>
    </row>
    <row r="29" spans="1:10" x14ac:dyDescent="0.25">
      <c r="A29" s="487" t="s">
        <v>212</v>
      </c>
      <c r="B29" s="487"/>
      <c r="C29" s="487"/>
      <c r="D29" s="487"/>
      <c r="E29" s="487"/>
      <c r="F29" s="487"/>
      <c r="G29" s="487"/>
      <c r="H29" s="487"/>
      <c r="I29" s="487"/>
      <c r="J29" s="487"/>
    </row>
    <row r="30" spans="1:10" ht="15.75" x14ac:dyDescent="0.25">
      <c r="A30" s="267"/>
      <c r="B30" s="267"/>
      <c r="C30" s="267"/>
      <c r="D30" s="488" t="s">
        <v>213</v>
      </c>
      <c r="E30" s="489" t="s">
        <v>214</v>
      </c>
      <c r="F30" s="489"/>
      <c r="G30" s="489"/>
      <c r="H30" s="490" t="s">
        <v>215</v>
      </c>
      <c r="I30" s="267"/>
      <c r="J30" s="267"/>
    </row>
    <row r="31" spans="1:10" ht="15.75" x14ac:dyDescent="0.25">
      <c r="A31" s="267"/>
      <c r="B31" s="267"/>
      <c r="C31" s="267"/>
      <c r="D31" s="488"/>
      <c r="E31" s="492" t="s">
        <v>216</v>
      </c>
      <c r="F31" s="492"/>
      <c r="G31" s="492"/>
      <c r="H31" s="491"/>
      <c r="I31" s="267"/>
      <c r="J31" s="267"/>
    </row>
    <row r="32" spans="1:10" x14ac:dyDescent="0.25">
      <c r="A32" s="268"/>
      <c r="B32" s="268"/>
      <c r="C32" s="268"/>
      <c r="D32" s="268"/>
      <c r="E32" s="268"/>
      <c r="F32" s="268"/>
      <c r="G32" s="268"/>
      <c r="H32" s="268"/>
      <c r="I32" s="268"/>
      <c r="J32" s="268"/>
    </row>
    <row r="33" spans="1:10" ht="56.25" customHeight="1" x14ac:dyDescent="0.25">
      <c r="A33" s="481" t="s">
        <v>217</v>
      </c>
      <c r="B33" s="481"/>
      <c r="C33" s="481"/>
      <c r="D33" s="481"/>
      <c r="E33" s="481"/>
      <c r="F33" s="481"/>
      <c r="G33" s="481"/>
      <c r="H33" s="481"/>
      <c r="I33" s="481"/>
      <c r="J33" s="481"/>
    </row>
    <row r="34" spans="1:10" x14ac:dyDescent="0.25">
      <c r="A34" s="266"/>
      <c r="B34" s="266"/>
      <c r="C34" s="266"/>
      <c r="D34" s="266"/>
      <c r="E34" s="266"/>
      <c r="F34" s="266"/>
      <c r="G34" s="266"/>
      <c r="H34" s="266"/>
      <c r="I34" s="266"/>
      <c r="J34" s="266"/>
    </row>
    <row r="35" spans="1:10" ht="52.5" customHeight="1" x14ac:dyDescent="0.25">
      <c r="A35" s="481" t="s">
        <v>218</v>
      </c>
      <c r="B35" s="481"/>
      <c r="C35" s="481"/>
      <c r="D35" s="481"/>
      <c r="E35" s="481"/>
      <c r="F35" s="481"/>
      <c r="G35" s="481"/>
      <c r="H35" s="481"/>
      <c r="I35" s="481"/>
      <c r="J35" s="481"/>
    </row>
    <row r="36" spans="1:10" x14ac:dyDescent="0.25">
      <c r="A36" s="266"/>
      <c r="B36" s="266"/>
      <c r="C36" s="266"/>
      <c r="D36" s="266"/>
      <c r="E36" s="266"/>
      <c r="F36" s="266"/>
      <c r="G36" s="266"/>
      <c r="H36" s="266"/>
      <c r="I36" s="266"/>
      <c r="J36" s="266"/>
    </row>
    <row r="37" spans="1:10" x14ac:dyDescent="0.25">
      <c r="A37" s="266"/>
      <c r="B37" s="266"/>
      <c r="C37" s="266"/>
      <c r="D37" s="266"/>
      <c r="E37" s="266"/>
      <c r="F37" s="266"/>
      <c r="G37" s="266"/>
      <c r="H37" s="266"/>
      <c r="I37" s="266"/>
      <c r="J37" s="266"/>
    </row>
    <row r="38" spans="1:10" x14ac:dyDescent="0.25">
      <c r="A38" s="475"/>
      <c r="B38" s="475"/>
      <c r="C38" s="475"/>
      <c r="D38" s="475"/>
      <c r="E38" s="269"/>
      <c r="F38" s="269"/>
      <c r="G38" s="476"/>
      <c r="H38" s="476"/>
      <c r="I38" s="476"/>
      <c r="J38" s="477"/>
    </row>
    <row r="39" spans="1:10" x14ac:dyDescent="0.25">
      <c r="A39" s="479" t="s">
        <v>219</v>
      </c>
      <c r="B39" s="479"/>
      <c r="C39" s="479"/>
      <c r="D39" s="479"/>
      <c r="E39" s="266"/>
      <c r="F39" s="266"/>
      <c r="G39" s="480"/>
      <c r="H39" s="480"/>
      <c r="I39" s="480"/>
      <c r="J39" s="480"/>
    </row>
    <row r="40" spans="1:10" x14ac:dyDescent="0.25">
      <c r="A40" s="270" t="s">
        <v>220</v>
      </c>
      <c r="B40" s="478" t="s">
        <v>229</v>
      </c>
      <c r="C40" s="478"/>
      <c r="D40" s="478"/>
      <c r="E40" s="269"/>
      <c r="F40" s="269"/>
      <c r="G40" s="270"/>
      <c r="H40" s="478"/>
      <c r="I40" s="478"/>
      <c r="J40" s="478"/>
    </row>
    <row r="41" spans="1:10" x14ac:dyDescent="0.25">
      <c r="A41" s="270" t="s">
        <v>221</v>
      </c>
      <c r="B41" s="478" t="s">
        <v>222</v>
      </c>
      <c r="C41" s="478"/>
      <c r="D41" s="478"/>
      <c r="E41" s="269"/>
      <c r="F41" s="269"/>
      <c r="G41" s="270"/>
      <c r="H41" s="478"/>
      <c r="I41" s="478"/>
      <c r="J41" s="478"/>
    </row>
    <row r="42" spans="1:10" x14ac:dyDescent="0.25">
      <c r="A42" s="270" t="s">
        <v>223</v>
      </c>
      <c r="B42" s="478" t="s">
        <v>230</v>
      </c>
      <c r="C42" s="478"/>
      <c r="D42" s="478"/>
      <c r="E42" s="269"/>
      <c r="F42" s="269"/>
      <c r="G42" s="269"/>
      <c r="H42" s="269"/>
      <c r="I42" s="269"/>
      <c r="J42" s="269"/>
    </row>
    <row r="43" spans="1:10" x14ac:dyDescent="0.25">
      <c r="A43" s="270" t="s">
        <v>224</v>
      </c>
      <c r="B43" s="478"/>
      <c r="C43" s="478"/>
      <c r="D43" s="478"/>
      <c r="E43" s="266"/>
      <c r="F43" s="266"/>
      <c r="G43" s="266"/>
      <c r="H43" s="266"/>
      <c r="I43" s="266"/>
      <c r="J43" s="266"/>
    </row>
  </sheetData>
  <mergeCells count="50">
    <mergeCell ref="A1:J2"/>
    <mergeCell ref="A8:J8"/>
    <mergeCell ref="A4:B4"/>
    <mergeCell ref="C4:J4"/>
    <mergeCell ref="A5:B5"/>
    <mergeCell ref="C5:J5"/>
    <mergeCell ref="A7:J7"/>
    <mergeCell ref="A10:H10"/>
    <mergeCell ref="I10:J10"/>
    <mergeCell ref="A11:H11"/>
    <mergeCell ref="I11:J11"/>
    <mergeCell ref="A13:H13"/>
    <mergeCell ref="I13:J13"/>
    <mergeCell ref="A23:D23"/>
    <mergeCell ref="A24:D24"/>
    <mergeCell ref="A14:H14"/>
    <mergeCell ref="I14:J14"/>
    <mergeCell ref="A16:D17"/>
    <mergeCell ref="E16:E17"/>
    <mergeCell ref="F16:F17"/>
    <mergeCell ref="G16:G17"/>
    <mergeCell ref="H16:H17"/>
    <mergeCell ref="I16:I17"/>
    <mergeCell ref="J16:J17"/>
    <mergeCell ref="A18:D18"/>
    <mergeCell ref="A19:D19"/>
    <mergeCell ref="A20:D20"/>
    <mergeCell ref="A21:D21"/>
    <mergeCell ref="A22:D22"/>
    <mergeCell ref="A35:J35"/>
    <mergeCell ref="A25:D25"/>
    <mergeCell ref="A26:D26"/>
    <mergeCell ref="A27:D27"/>
    <mergeCell ref="H27:J27"/>
    <mergeCell ref="A29:J29"/>
    <mergeCell ref="D30:D31"/>
    <mergeCell ref="E30:G30"/>
    <mergeCell ref="H30:H31"/>
    <mergeCell ref="E31:G31"/>
    <mergeCell ref="A33:J33"/>
    <mergeCell ref="A38:D38"/>
    <mergeCell ref="G38:J38"/>
    <mergeCell ref="B42:D42"/>
    <mergeCell ref="B43:D43"/>
    <mergeCell ref="A39:D39"/>
    <mergeCell ref="G39:J39"/>
    <mergeCell ref="B40:D40"/>
    <mergeCell ref="H40:J40"/>
    <mergeCell ref="B41:D41"/>
    <mergeCell ref="H41:J41"/>
  </mergeCells>
  <pageMargins left="0.511811024" right="0.511811024" top="0.78740157499999996" bottom="0.78740157499999996" header="0.31496062000000002" footer="0.31496062000000002"/>
  <pageSetup paperSize="9" scale="8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T159"/>
  <sheetViews>
    <sheetView view="pageBreakPreview" topLeftCell="A130" zoomScaleNormal="85" zoomScaleSheetLayoutView="100" workbookViewId="0">
      <selection activeCell="L168" sqref="L168"/>
    </sheetView>
  </sheetViews>
  <sheetFormatPr defaultRowHeight="15" x14ac:dyDescent="0.25"/>
  <cols>
    <col min="1" max="1" width="7" bestFit="1" customWidth="1"/>
    <col min="2" max="2" width="5.140625" bestFit="1" customWidth="1"/>
    <col min="3" max="3" width="2.140625" bestFit="1" customWidth="1"/>
    <col min="4" max="4" width="5.7109375" bestFit="1" customWidth="1"/>
    <col min="5" max="5" width="2.28515625" bestFit="1" customWidth="1"/>
    <col min="6" max="6" width="5.140625" bestFit="1" customWidth="1"/>
    <col min="7" max="7" width="2.140625" bestFit="1" customWidth="1"/>
    <col min="8" max="8" width="5.7109375" bestFit="1" customWidth="1"/>
    <col min="9" max="9" width="10.42578125" customWidth="1"/>
    <col min="10" max="10" width="7.42578125" bestFit="1" customWidth="1"/>
    <col min="11" max="11" width="6.42578125" style="38" bestFit="1" customWidth="1"/>
    <col min="12" max="12" width="7.140625" style="38" bestFit="1" customWidth="1"/>
    <col min="13" max="13" width="5.140625" style="38" bestFit="1" customWidth="1"/>
    <col min="14" max="14" width="11.28515625" style="38" bestFit="1" customWidth="1"/>
    <col min="15" max="15" width="11.140625" customWidth="1"/>
    <col min="16" max="16" width="11.28515625" customWidth="1"/>
    <col min="17" max="17" width="8.28515625" style="38" customWidth="1"/>
    <col min="18" max="18" width="14.7109375" customWidth="1"/>
  </cols>
  <sheetData>
    <row r="1" spans="1:19" x14ac:dyDescent="0.25">
      <c r="A1" s="353" t="s">
        <v>137</v>
      </c>
      <c r="B1" s="353"/>
      <c r="C1" s="353"/>
      <c r="D1" s="353"/>
      <c r="E1" s="353"/>
      <c r="F1" s="353"/>
      <c r="G1" s="353"/>
      <c r="H1" s="353"/>
      <c r="I1" s="353"/>
      <c r="J1" s="353"/>
      <c r="K1" s="353"/>
      <c r="L1" s="353"/>
      <c r="M1" s="353"/>
      <c r="N1" s="353"/>
      <c r="O1" s="353"/>
      <c r="P1" s="353"/>
      <c r="Q1" s="353"/>
      <c r="R1" s="353"/>
      <c r="S1" s="353"/>
    </row>
    <row r="2" spans="1:19" s="219" customFormat="1" x14ac:dyDescent="0.25">
      <c r="A2" s="353"/>
      <c r="B2" s="353"/>
      <c r="C2" s="353"/>
      <c r="D2" s="353"/>
      <c r="E2" s="353"/>
      <c r="F2" s="353"/>
      <c r="G2" s="353"/>
      <c r="H2" s="353"/>
      <c r="I2" s="353"/>
      <c r="J2" s="353"/>
      <c r="K2" s="353"/>
      <c r="L2" s="353"/>
      <c r="M2" s="353"/>
      <c r="N2" s="353"/>
      <c r="O2" s="353"/>
      <c r="P2" s="353"/>
      <c r="Q2" s="353"/>
      <c r="R2" s="353"/>
      <c r="S2" s="353"/>
    </row>
    <row r="3" spans="1:19" s="219" customFormat="1" x14ac:dyDescent="0.25"/>
    <row r="4" spans="1:19" s="219" customFormat="1" x14ac:dyDescent="0.25">
      <c r="A4" s="103" t="str">
        <f>'Planilha Rua Jose Ricardo G C'!A12</f>
        <v>OBJETO:     OBRAS E SERVIÇOS DE TERRAPLANAGEM E PAVIMENTAÇÃO EM LOGRADOUROS NA VILA SÃO JOSÉ, NO MUNICÍPIO DE ARAPIRACA/AL</v>
      </c>
    </row>
    <row r="5" spans="1:19" x14ac:dyDescent="0.25">
      <c r="A5" s="103" t="str">
        <f>'Planilha Rua Jose Ricardo G C'!A13</f>
        <v>CONTRATO DE REPASSE:  1069325-77</v>
      </c>
      <c r="B5" s="219"/>
      <c r="C5" s="219"/>
      <c r="D5" s="219"/>
      <c r="E5" s="219"/>
      <c r="F5" s="219"/>
      <c r="G5" s="219"/>
      <c r="H5" s="219"/>
      <c r="I5" s="219"/>
      <c r="J5" s="219"/>
      <c r="K5" s="219"/>
      <c r="L5" s="219"/>
      <c r="M5" s="219"/>
      <c r="N5" s="219"/>
      <c r="O5" s="219"/>
      <c r="P5" s="219"/>
      <c r="Q5" s="219"/>
      <c r="R5" s="219"/>
      <c r="S5" s="219"/>
    </row>
    <row r="6" spans="1:19" x14ac:dyDescent="0.25">
      <c r="A6" s="103" t="str">
        <f>'Planilha Rua Jose Ricardo G C'!A14</f>
        <v>SICONV: 896851</v>
      </c>
      <c r="B6" s="219"/>
      <c r="C6" s="219"/>
      <c r="D6" s="219"/>
      <c r="E6" s="219"/>
      <c r="F6" s="219"/>
      <c r="G6" s="219"/>
      <c r="H6" s="219"/>
      <c r="I6" s="219"/>
      <c r="J6" s="219"/>
      <c r="K6" s="219"/>
      <c r="L6" s="219"/>
      <c r="M6" s="219"/>
      <c r="N6" s="219"/>
      <c r="O6" s="219"/>
      <c r="P6" s="219"/>
      <c r="Q6" s="219"/>
      <c r="R6" s="219"/>
      <c r="S6" s="219"/>
    </row>
    <row r="7" spans="1:19" x14ac:dyDescent="0.25">
      <c r="A7" s="103" t="str">
        <f>'Planilha Rua Jose Ricardo G C'!A15</f>
        <v>Planilha:</v>
      </c>
      <c r="B7" s="219"/>
      <c r="C7" s="219" t="str">
        <f>'Planilha Orçamentária Global'!B15</f>
        <v>Global</v>
      </c>
      <c r="D7" s="219"/>
      <c r="E7" s="219"/>
      <c r="F7" s="219"/>
      <c r="G7" s="219"/>
      <c r="H7" s="219"/>
      <c r="I7" s="219"/>
      <c r="J7" s="219"/>
      <c r="K7" s="219"/>
      <c r="L7" s="219"/>
      <c r="M7" s="219"/>
      <c r="N7" s="219"/>
      <c r="O7" s="219"/>
      <c r="P7" s="219"/>
      <c r="Q7" s="219"/>
      <c r="R7" s="219"/>
      <c r="S7" s="219"/>
    </row>
    <row r="8" spans="1:19" s="219" customFormat="1" x14ac:dyDescent="0.25">
      <c r="A8" s="103"/>
    </row>
    <row r="9" spans="1:19" ht="15" customHeight="1" x14ac:dyDescent="0.25">
      <c r="A9" s="80" t="str">
        <f>'Planilha Orçamentária Global'!A18</f>
        <v>1.0</v>
      </c>
      <c r="B9" s="355" t="str">
        <f>'Planilha Orçamentária Global'!D18</f>
        <v>ADMINISTRAÇÃO DA OBRA</v>
      </c>
      <c r="C9" s="355"/>
      <c r="D9" s="355"/>
      <c r="E9" s="355"/>
      <c r="F9" s="355"/>
      <c r="G9" s="355"/>
      <c r="H9" s="355"/>
      <c r="I9" s="355"/>
      <c r="J9" s="355"/>
      <c r="K9" s="355"/>
      <c r="L9" s="355"/>
      <c r="M9" s="355"/>
      <c r="N9" s="355"/>
      <c r="O9" s="355"/>
      <c r="P9" s="355"/>
      <c r="Q9" s="84"/>
      <c r="R9" s="82"/>
      <c r="S9" s="85"/>
    </row>
    <row r="10" spans="1:19" ht="15" customHeight="1" x14ac:dyDescent="0.25">
      <c r="A10" s="76" t="str">
        <f>'Planilha Orçamentária Global'!A19</f>
        <v>1.1</v>
      </c>
      <c r="B10" s="354" t="str">
        <f>'Planilha Orçamentária Global'!D19</f>
        <v xml:space="preserve">Administração da obra </v>
      </c>
      <c r="C10" s="354"/>
      <c r="D10" s="354"/>
      <c r="E10" s="354"/>
      <c r="F10" s="354"/>
      <c r="G10" s="354"/>
      <c r="H10" s="354"/>
      <c r="I10" s="354"/>
      <c r="J10" s="354"/>
      <c r="K10" s="354"/>
      <c r="L10" s="354"/>
      <c r="M10" s="354"/>
      <c r="N10" s="354"/>
      <c r="O10" s="354"/>
      <c r="P10" s="354"/>
      <c r="Q10" s="77"/>
      <c r="R10" s="78">
        <f>Q12</f>
        <v>2</v>
      </c>
      <c r="S10" s="79" t="str">
        <f>'Planilha Orçamentária Global'!E19</f>
        <v>mês</v>
      </c>
    </row>
    <row r="11" spans="1:19" s="38" customFormat="1" ht="15" customHeight="1" x14ac:dyDescent="0.25">
      <c r="A11" s="123"/>
      <c r="B11" s="51"/>
      <c r="C11" s="51"/>
      <c r="D11" s="51"/>
      <c r="E11" s="51"/>
      <c r="F11" s="51"/>
      <c r="G11" s="51"/>
      <c r="H11" s="51"/>
      <c r="I11" s="51"/>
      <c r="J11" s="51"/>
      <c r="K11" s="51"/>
      <c r="L11" s="51"/>
      <c r="M11" s="51"/>
      <c r="N11" s="51"/>
      <c r="O11" s="51"/>
      <c r="P11" s="51"/>
      <c r="Q11" s="385" t="s">
        <v>78</v>
      </c>
      <c r="R11" s="386"/>
      <c r="S11" s="387"/>
    </row>
    <row r="12" spans="1:19" s="38" customFormat="1" x14ac:dyDescent="0.25">
      <c r="A12" s="123"/>
      <c r="B12" s="51"/>
      <c r="C12" s="51"/>
      <c r="D12" s="51"/>
      <c r="E12" s="51"/>
      <c r="F12" s="51"/>
      <c r="G12" s="51"/>
      <c r="H12" s="51"/>
      <c r="I12" s="51"/>
      <c r="J12" s="51"/>
      <c r="K12" s="51"/>
      <c r="L12" s="51"/>
      <c r="M12" s="51"/>
      <c r="N12" s="51"/>
      <c r="O12" s="51"/>
      <c r="P12" s="51"/>
      <c r="Q12" s="385">
        <v>2</v>
      </c>
      <c r="R12" s="386"/>
      <c r="S12" s="387"/>
    </row>
    <row r="13" spans="1:19" s="38" customFormat="1" x14ac:dyDescent="0.25">
      <c r="A13" s="123"/>
      <c r="B13" s="51"/>
      <c r="C13" s="51"/>
      <c r="D13" s="51"/>
      <c r="E13" s="51"/>
      <c r="F13" s="51"/>
      <c r="G13" s="51"/>
      <c r="H13" s="51"/>
      <c r="I13" s="51"/>
      <c r="J13" s="51"/>
      <c r="K13" s="51"/>
      <c r="L13" s="51"/>
      <c r="M13" s="51"/>
      <c r="N13" s="51"/>
      <c r="O13" s="51"/>
      <c r="P13" s="51"/>
      <c r="Q13" s="51"/>
      <c r="R13" s="122"/>
      <c r="S13" s="93"/>
    </row>
    <row r="14" spans="1:19" s="38" customFormat="1" x14ac:dyDescent="0.25">
      <c r="A14" s="123"/>
      <c r="B14" s="51"/>
      <c r="C14" s="51"/>
      <c r="D14" s="51"/>
      <c r="E14" s="51"/>
      <c r="F14" s="51"/>
      <c r="G14" s="51"/>
      <c r="H14" s="51"/>
      <c r="I14" s="51"/>
      <c r="J14" s="51"/>
      <c r="K14" s="51"/>
      <c r="L14" s="51"/>
      <c r="M14" s="51"/>
      <c r="N14" s="51"/>
      <c r="O14" s="51"/>
      <c r="P14" s="51"/>
      <c r="Q14" s="51"/>
      <c r="R14" s="122"/>
      <c r="S14" s="93"/>
    </row>
    <row r="15" spans="1:19" ht="15" customHeight="1" x14ac:dyDescent="0.25">
      <c r="A15" s="80" t="str">
        <f>'Planilha Orçamentária Global'!A20</f>
        <v>2.0</v>
      </c>
      <c r="B15" s="355" t="str">
        <f>'Planilha Orçamentária Global'!D20</f>
        <v>SERVIÇOS PRELIMINARES</v>
      </c>
      <c r="C15" s="355"/>
      <c r="D15" s="355"/>
      <c r="E15" s="355"/>
      <c r="F15" s="355"/>
      <c r="G15" s="355"/>
      <c r="H15" s="355"/>
      <c r="I15" s="355"/>
      <c r="J15" s="355"/>
      <c r="K15" s="355"/>
      <c r="L15" s="355"/>
      <c r="M15" s="355"/>
      <c r="N15" s="355"/>
      <c r="O15" s="355"/>
      <c r="P15" s="355"/>
      <c r="Q15" s="81"/>
      <c r="R15" s="82"/>
      <c r="S15" s="83"/>
    </row>
    <row r="16" spans="1:19" ht="15" customHeight="1" x14ac:dyDescent="0.25">
      <c r="A16" s="76" t="str">
        <f>'Planilha Orçamentária Global'!A21</f>
        <v>2.1</v>
      </c>
      <c r="B16" s="354" t="str">
        <f>'Planilha Orçamentária Global'!D21</f>
        <v>Locação de pavimentação. Af_10/2018</v>
      </c>
      <c r="C16" s="354"/>
      <c r="D16" s="354"/>
      <c r="E16" s="354"/>
      <c r="F16" s="354"/>
      <c r="G16" s="354"/>
      <c r="H16" s="354"/>
      <c r="I16" s="354"/>
      <c r="J16" s="354"/>
      <c r="K16" s="354"/>
      <c r="L16" s="354"/>
      <c r="M16" s="354"/>
      <c r="N16" s="354"/>
      <c r="O16" s="354"/>
      <c r="P16" s="354"/>
      <c r="Q16" s="77"/>
      <c r="R16" s="94">
        <f>N23</f>
        <v>3459.47</v>
      </c>
      <c r="S16" s="79" t="str">
        <f>'Planilha Orçamentária Global'!E21</f>
        <v>m²</v>
      </c>
    </row>
    <row r="17" spans="1:20" s="38" customFormat="1" x14ac:dyDescent="0.25">
      <c r="A17" s="45" t="s">
        <v>70</v>
      </c>
      <c r="B17" s="357" t="s">
        <v>66</v>
      </c>
      <c r="C17" s="358"/>
      <c r="D17" s="358"/>
      <c r="E17" s="358"/>
      <c r="F17" s="358"/>
      <c r="G17" s="358"/>
      <c r="H17" s="359"/>
      <c r="I17" s="45" t="s">
        <v>67</v>
      </c>
      <c r="J17" s="45" t="s">
        <v>68</v>
      </c>
      <c r="K17" s="45" t="s">
        <v>69</v>
      </c>
      <c r="L17" s="45" t="s">
        <v>71</v>
      </c>
      <c r="M17" s="45" t="s">
        <v>72</v>
      </c>
      <c r="N17" s="45" t="s">
        <v>73</v>
      </c>
      <c r="O17" s="45" t="s">
        <v>74</v>
      </c>
      <c r="P17" s="45" t="s">
        <v>75</v>
      </c>
      <c r="Q17" s="366" t="s">
        <v>76</v>
      </c>
      <c r="R17" s="367"/>
      <c r="S17" s="368"/>
    </row>
    <row r="18" spans="1:20" s="38" customFormat="1" x14ac:dyDescent="0.25">
      <c r="A18" s="61"/>
      <c r="B18" s="46"/>
      <c r="C18" s="47"/>
      <c r="D18" s="48"/>
      <c r="E18" s="47"/>
      <c r="F18" s="47"/>
      <c r="G18" s="47"/>
      <c r="H18" s="49"/>
      <c r="I18" s="47"/>
      <c r="J18" s="56"/>
      <c r="K18" s="47"/>
      <c r="L18" s="56"/>
      <c r="M18" s="47"/>
      <c r="N18" s="59">
        <f>'Mem Calc Rua Jose Ricardo G C'!R16</f>
        <v>1137.48</v>
      </c>
      <c r="O18" s="47"/>
      <c r="P18" s="56"/>
      <c r="Q18" s="369" t="str">
        <f>'Planilha Rua Jose Ricardo G C'!B15</f>
        <v>Rua Jose Ricardo Gomes Carnaúba</v>
      </c>
      <c r="R18" s="370"/>
      <c r="S18" s="371"/>
    </row>
    <row r="19" spans="1:20" s="38" customFormat="1" ht="15" customHeight="1" x14ac:dyDescent="0.25">
      <c r="A19" s="62"/>
      <c r="B19" s="50"/>
      <c r="C19" s="51"/>
      <c r="D19" s="51"/>
      <c r="E19" s="51"/>
      <c r="F19" s="51"/>
      <c r="G19" s="51"/>
      <c r="H19" s="52"/>
      <c r="I19" s="51"/>
      <c r="J19" s="57"/>
      <c r="K19" s="51"/>
      <c r="L19" s="57"/>
      <c r="M19" s="120"/>
      <c r="N19" s="166">
        <f>'Mem Calc R Maria Salete STN T1'!R16</f>
        <v>600</v>
      </c>
      <c r="O19" s="51"/>
      <c r="P19" s="57"/>
      <c r="Q19" s="372" t="s">
        <v>141</v>
      </c>
      <c r="R19" s="373"/>
      <c r="S19" s="374"/>
      <c r="T19" s="72" t="s">
        <v>77</v>
      </c>
    </row>
    <row r="20" spans="1:20" s="38" customFormat="1" x14ac:dyDescent="0.25">
      <c r="A20" s="62"/>
      <c r="B20" s="50"/>
      <c r="C20" s="51"/>
      <c r="D20" s="51"/>
      <c r="E20" s="51"/>
      <c r="F20" s="51"/>
      <c r="G20" s="51"/>
      <c r="H20" s="52"/>
      <c r="I20" s="51"/>
      <c r="J20" s="57"/>
      <c r="K20" s="51"/>
      <c r="L20" s="57"/>
      <c r="M20" s="51"/>
      <c r="N20" s="168">
        <f>'Mem Calc R Maria Salete STN T2'!R16</f>
        <v>527.21</v>
      </c>
      <c r="O20" s="51"/>
      <c r="P20" s="57"/>
      <c r="Q20" s="372" t="s">
        <v>142</v>
      </c>
      <c r="R20" s="373"/>
      <c r="S20" s="374"/>
    </row>
    <row r="21" spans="1:20" s="38" customFormat="1" x14ac:dyDescent="0.25">
      <c r="A21" s="62"/>
      <c r="B21" s="50"/>
      <c r="C21" s="51"/>
      <c r="D21" s="51"/>
      <c r="E21" s="51"/>
      <c r="F21" s="51"/>
      <c r="G21" s="51"/>
      <c r="H21" s="52"/>
      <c r="I21" s="51"/>
      <c r="J21" s="57"/>
      <c r="K21" s="51"/>
      <c r="L21" s="57"/>
      <c r="M21" s="51"/>
      <c r="N21" s="168">
        <f>'Mem Calc R Mangnólia A T Cavalc'!R16</f>
        <v>891.36</v>
      </c>
      <c r="O21" s="51"/>
      <c r="P21" s="57"/>
      <c r="Q21" s="372" t="s">
        <v>143</v>
      </c>
      <c r="R21" s="373"/>
      <c r="S21" s="374"/>
    </row>
    <row r="22" spans="1:20" s="38" customFormat="1" x14ac:dyDescent="0.25">
      <c r="A22" s="63"/>
      <c r="B22" s="53"/>
      <c r="C22" s="51"/>
      <c r="D22" s="51"/>
      <c r="E22" s="51"/>
      <c r="F22" s="51"/>
      <c r="G22" s="51"/>
      <c r="H22" s="55"/>
      <c r="I22" s="54"/>
      <c r="J22" s="58"/>
      <c r="K22" s="54"/>
      <c r="L22" s="58"/>
      <c r="M22" s="54"/>
      <c r="N22" s="194">
        <f>'Mem Calc Praça 0501-24'!R16</f>
        <v>303.42</v>
      </c>
      <c r="O22" s="54"/>
      <c r="P22" s="58"/>
      <c r="Q22" s="377" t="s">
        <v>144</v>
      </c>
      <c r="R22" s="378"/>
      <c r="S22" s="379"/>
    </row>
    <row r="23" spans="1:20" s="38" customFormat="1" ht="15" customHeight="1" x14ac:dyDescent="0.25">
      <c r="A23" s="67">
        <f>SUM(A18:A22)</f>
        <v>0</v>
      </c>
      <c r="B23" s="68"/>
      <c r="C23" s="68"/>
      <c r="D23" s="68"/>
      <c r="E23" s="68"/>
      <c r="F23" s="68"/>
      <c r="G23" s="68"/>
      <c r="H23" s="68"/>
      <c r="I23" s="69"/>
      <c r="J23" s="69"/>
      <c r="K23" s="69"/>
      <c r="L23" s="69"/>
      <c r="M23" s="69"/>
      <c r="N23" s="69">
        <f>TRUNC(SUM(N18:N22),2)</f>
        <v>3459.47</v>
      </c>
      <c r="O23" s="69"/>
      <c r="P23" s="69"/>
      <c r="Q23" s="68"/>
      <c r="R23" s="70"/>
      <c r="S23" s="71"/>
    </row>
    <row r="24" spans="1:20" s="38" customFormat="1" x14ac:dyDescent="0.25">
      <c r="A24" s="41"/>
      <c r="B24" s="42"/>
      <c r="C24" s="42"/>
      <c r="D24" s="42"/>
      <c r="E24" s="42"/>
      <c r="F24" s="42"/>
      <c r="G24" s="42"/>
      <c r="H24" s="42"/>
      <c r="I24" s="42"/>
      <c r="J24" s="42"/>
      <c r="K24" s="42"/>
      <c r="L24" s="42"/>
      <c r="M24" s="42"/>
      <c r="N24" s="42"/>
      <c r="O24" s="42"/>
      <c r="P24" s="42"/>
      <c r="Q24" s="42"/>
      <c r="R24" s="43"/>
      <c r="S24" s="44"/>
    </row>
    <row r="25" spans="1:20" s="38" customFormat="1" x14ac:dyDescent="0.25">
      <c r="A25" s="41"/>
      <c r="B25" s="42"/>
      <c r="C25" s="42"/>
      <c r="D25" s="42"/>
      <c r="E25" s="42"/>
      <c r="F25" s="42"/>
      <c r="G25" s="42"/>
      <c r="H25" s="42"/>
      <c r="I25" s="42"/>
      <c r="J25" s="42"/>
      <c r="K25" s="42"/>
      <c r="L25" s="42"/>
      <c r="M25" s="42"/>
      <c r="N25" s="42"/>
      <c r="O25" s="42"/>
      <c r="P25" s="42"/>
      <c r="Q25" s="42"/>
      <c r="R25" s="43"/>
      <c r="S25" s="44"/>
    </row>
    <row r="26" spans="1:20" ht="15" customHeight="1" x14ac:dyDescent="0.25">
      <c r="A26" s="76" t="str">
        <f>'Planilha Orçamentária Global'!A22</f>
        <v>2.2</v>
      </c>
      <c r="B26" s="354" t="str">
        <f>'Planilha Orçamentária Global'!D22</f>
        <v>Placa de obra em chapa de aço galvanizado</v>
      </c>
      <c r="C26" s="354"/>
      <c r="D26" s="354"/>
      <c r="E26" s="354"/>
      <c r="F26" s="354"/>
      <c r="G26" s="354"/>
      <c r="H26" s="354"/>
      <c r="I26" s="354"/>
      <c r="J26" s="354"/>
      <c r="K26" s="354"/>
      <c r="L26" s="354"/>
      <c r="M26" s="354"/>
      <c r="N26" s="354"/>
      <c r="O26" s="354"/>
      <c r="P26" s="354"/>
      <c r="Q26" s="77"/>
      <c r="R26" s="94">
        <f>N30</f>
        <v>6</v>
      </c>
      <c r="S26" s="79" t="str">
        <f>'Planilha Orçamentária Global'!E22</f>
        <v>m²</v>
      </c>
    </row>
    <row r="27" spans="1:20" s="38" customFormat="1" x14ac:dyDescent="0.25">
      <c r="A27" s="45" t="s">
        <v>70</v>
      </c>
      <c r="B27" s="357" t="s">
        <v>66</v>
      </c>
      <c r="C27" s="358"/>
      <c r="D27" s="358"/>
      <c r="E27" s="358"/>
      <c r="F27" s="358"/>
      <c r="G27" s="358"/>
      <c r="H27" s="359"/>
      <c r="I27" s="45" t="s">
        <v>67</v>
      </c>
      <c r="J27" s="45" t="s">
        <v>68</v>
      </c>
      <c r="K27" s="45" t="s">
        <v>69</v>
      </c>
      <c r="L27" s="45" t="s">
        <v>71</v>
      </c>
      <c r="M27" s="45" t="s">
        <v>72</v>
      </c>
      <c r="N27" s="45" t="s">
        <v>73</v>
      </c>
      <c r="O27" s="45" t="s">
        <v>74</v>
      </c>
      <c r="P27" s="45" t="s">
        <v>75</v>
      </c>
      <c r="Q27" s="366" t="s">
        <v>76</v>
      </c>
      <c r="R27" s="367"/>
      <c r="S27" s="368"/>
    </row>
    <row r="28" spans="1:20" s="38" customFormat="1" x14ac:dyDescent="0.25">
      <c r="A28" s="61"/>
      <c r="B28" s="46"/>
      <c r="C28" s="47"/>
      <c r="D28" s="48"/>
      <c r="E28" s="47"/>
      <c r="F28" s="47"/>
      <c r="G28" s="47"/>
      <c r="H28" s="49"/>
      <c r="I28" s="161">
        <v>3</v>
      </c>
      <c r="J28" s="217">
        <v>2</v>
      </c>
      <c r="K28" s="47"/>
      <c r="L28" s="56"/>
      <c r="M28" s="47"/>
      <c r="N28" s="59">
        <f>J28*I28</f>
        <v>6</v>
      </c>
      <c r="O28" s="47"/>
      <c r="P28" s="56"/>
      <c r="Q28" s="369"/>
      <c r="R28" s="370"/>
      <c r="S28" s="371"/>
    </row>
    <row r="29" spans="1:20" s="38" customFormat="1" ht="15" customHeight="1" x14ac:dyDescent="0.25">
      <c r="A29" s="62"/>
      <c r="B29" s="50"/>
      <c r="C29" s="51"/>
      <c r="D29" s="51"/>
      <c r="E29" s="51"/>
      <c r="F29" s="51"/>
      <c r="G29" s="51"/>
      <c r="H29" s="52"/>
      <c r="I29" s="189"/>
      <c r="J29" s="218"/>
      <c r="K29" s="51"/>
      <c r="L29" s="57"/>
      <c r="M29" s="120"/>
      <c r="N29" s="60"/>
      <c r="O29" s="51"/>
      <c r="P29" s="57"/>
      <c r="Q29" s="372"/>
      <c r="R29" s="373"/>
      <c r="S29" s="374"/>
    </row>
    <row r="30" spans="1:20" s="38" customFormat="1" x14ac:dyDescent="0.25">
      <c r="A30" s="67">
        <f>SUM(A28:A29)</f>
        <v>0</v>
      </c>
      <c r="B30" s="68"/>
      <c r="C30" s="68"/>
      <c r="D30" s="68"/>
      <c r="E30" s="68"/>
      <c r="F30" s="68"/>
      <c r="G30" s="68"/>
      <c r="H30" s="68"/>
      <c r="I30" s="69"/>
      <c r="J30" s="69"/>
      <c r="K30" s="69"/>
      <c r="L30" s="69"/>
      <c r="M30" s="69"/>
      <c r="N30" s="69">
        <f>SUM(N28:N29)</f>
        <v>6</v>
      </c>
      <c r="O30" s="69">
        <f>SUM(O28:O29)</f>
        <v>0</v>
      </c>
      <c r="P30" s="69">
        <f>SUM(P28:P29)</f>
        <v>0</v>
      </c>
      <c r="Q30" s="68"/>
      <c r="R30" s="70"/>
      <c r="S30" s="71"/>
    </row>
    <row r="31" spans="1:20" s="38" customFormat="1" x14ac:dyDescent="0.25">
      <c r="A31" s="41"/>
      <c r="B31" s="42"/>
      <c r="C31" s="42"/>
      <c r="D31" s="42"/>
      <c r="E31" s="42"/>
      <c r="F31" s="42"/>
      <c r="G31" s="42"/>
      <c r="H31" s="42"/>
      <c r="I31" s="42"/>
      <c r="J31" s="42"/>
      <c r="K31" s="42"/>
      <c r="L31" s="42"/>
      <c r="M31" s="42"/>
      <c r="N31" s="42"/>
      <c r="O31" s="42"/>
      <c r="P31" s="42"/>
      <c r="Q31" s="42"/>
      <c r="R31" s="43"/>
      <c r="S31" s="44"/>
    </row>
    <row r="32" spans="1:20" s="38" customFormat="1" x14ac:dyDescent="0.25">
      <c r="A32" s="41"/>
      <c r="B32" s="42"/>
      <c r="C32" s="42"/>
      <c r="D32" s="42"/>
      <c r="E32" s="42"/>
      <c r="F32" s="42"/>
      <c r="G32" s="42"/>
      <c r="H32" s="42"/>
      <c r="I32" s="42"/>
      <c r="J32" s="42"/>
      <c r="K32" s="42"/>
      <c r="L32" s="42"/>
      <c r="M32" s="42"/>
      <c r="N32" s="42"/>
      <c r="O32" s="42"/>
      <c r="P32" s="42"/>
      <c r="Q32" s="42"/>
      <c r="R32" s="43"/>
      <c r="S32" s="44"/>
    </row>
    <row r="33" spans="1:19" ht="15" customHeight="1" x14ac:dyDescent="0.25">
      <c r="A33" s="80" t="str">
        <f>'Planilha Orçamentária Global'!A23</f>
        <v>3.0</v>
      </c>
      <c r="B33" s="355" t="str">
        <f>'Planilha Orçamentária Global'!D23</f>
        <v>TERRAPLANAGEM E PAVIMENTAÇÃO</v>
      </c>
      <c r="C33" s="355"/>
      <c r="D33" s="355"/>
      <c r="E33" s="355"/>
      <c r="F33" s="355"/>
      <c r="G33" s="355"/>
      <c r="H33" s="355"/>
      <c r="I33" s="355"/>
      <c r="J33" s="355"/>
      <c r="K33" s="355"/>
      <c r="L33" s="355"/>
      <c r="M33" s="355"/>
      <c r="N33" s="355"/>
      <c r="O33" s="355"/>
      <c r="P33" s="355"/>
      <c r="Q33" s="81"/>
      <c r="R33" s="82"/>
      <c r="S33" s="83"/>
    </row>
    <row r="34" spans="1:19" ht="15" customHeight="1" x14ac:dyDescent="0.25">
      <c r="A34" s="95" t="str">
        <f>'Planilha Orçamentária Global'!A24</f>
        <v>3.1</v>
      </c>
      <c r="B34" s="356" t="str">
        <f>'Planilha Orçamentária Global'!D24</f>
        <v xml:space="preserve">Terraplanagem  </v>
      </c>
      <c r="C34" s="356"/>
      <c r="D34" s="356"/>
      <c r="E34" s="356"/>
      <c r="F34" s="356"/>
      <c r="G34" s="356"/>
      <c r="H34" s="356"/>
      <c r="I34" s="356"/>
      <c r="J34" s="356"/>
      <c r="K34" s="356"/>
      <c r="L34" s="356"/>
      <c r="M34" s="356"/>
      <c r="N34" s="356"/>
      <c r="O34" s="356"/>
      <c r="P34" s="356"/>
      <c r="Q34" s="86"/>
      <c r="R34" s="87"/>
      <c r="S34" s="88"/>
    </row>
    <row r="35" spans="1:19" ht="15" customHeight="1" x14ac:dyDescent="0.25">
      <c r="A35" s="76" t="str">
        <f>'Planilha Orçamentária Global'!A25</f>
        <v>3.1.1</v>
      </c>
      <c r="B35" s="354" t="str">
        <f>'Planilha Orçamentária Global'!D25</f>
        <v>Escavação Horizontal em solo de 1A categoria com trator de esteiras (150HP/lâmina: 3,18m³)</v>
      </c>
      <c r="C35" s="354"/>
      <c r="D35" s="354"/>
      <c r="E35" s="354"/>
      <c r="F35" s="354"/>
      <c r="G35" s="354"/>
      <c r="H35" s="354"/>
      <c r="I35" s="354"/>
      <c r="J35" s="354"/>
      <c r="K35" s="354"/>
      <c r="L35" s="354"/>
      <c r="M35" s="354"/>
      <c r="N35" s="354"/>
      <c r="O35" s="354"/>
      <c r="P35" s="354"/>
      <c r="Q35" s="77"/>
      <c r="R35" s="94">
        <f>O42</f>
        <v>345.95</v>
      </c>
      <c r="S35" s="79" t="str">
        <f>'Planilha Orçamentária Global'!E25</f>
        <v>m³</v>
      </c>
    </row>
    <row r="36" spans="1:19" s="38" customFormat="1" x14ac:dyDescent="0.25">
      <c r="A36" s="45" t="s">
        <v>70</v>
      </c>
      <c r="B36" s="357" t="s">
        <v>66</v>
      </c>
      <c r="C36" s="358"/>
      <c r="D36" s="358"/>
      <c r="E36" s="358"/>
      <c r="F36" s="358"/>
      <c r="G36" s="358"/>
      <c r="H36" s="359"/>
      <c r="I36" s="45" t="s">
        <v>67</v>
      </c>
      <c r="J36" s="45" t="s">
        <v>68</v>
      </c>
      <c r="K36" s="45" t="s">
        <v>69</v>
      </c>
      <c r="L36" s="45" t="s">
        <v>71</v>
      </c>
      <c r="M36" s="45" t="s">
        <v>72</v>
      </c>
      <c r="N36" s="45" t="s">
        <v>73</v>
      </c>
      <c r="O36" s="45" t="s">
        <v>74</v>
      </c>
      <c r="P36" s="45" t="s">
        <v>75</v>
      </c>
      <c r="Q36" s="366" t="s">
        <v>76</v>
      </c>
      <c r="R36" s="367"/>
      <c r="S36" s="368"/>
    </row>
    <row r="37" spans="1:19" s="38" customFormat="1" x14ac:dyDescent="0.25">
      <c r="A37" s="61"/>
      <c r="B37" s="360" t="s">
        <v>149</v>
      </c>
      <c r="C37" s="361"/>
      <c r="D37" s="361"/>
      <c r="E37" s="361"/>
      <c r="F37" s="361"/>
      <c r="G37" s="361"/>
      <c r="H37" s="362"/>
      <c r="I37" s="47"/>
      <c r="J37" s="56"/>
      <c r="K37" s="47"/>
      <c r="L37" s="56"/>
      <c r="M37" s="47"/>
      <c r="N37" s="59"/>
      <c r="O37" s="163">
        <f>'Mem Calc Rua Jose Ricardo G C'!R32</f>
        <v>113.75</v>
      </c>
      <c r="P37" s="56"/>
      <c r="Q37" s="369" t="str">
        <f>$Q$18</f>
        <v>Rua Jose Ricardo Gomes Carnaúba</v>
      </c>
      <c r="R37" s="370"/>
      <c r="S37" s="371"/>
    </row>
    <row r="38" spans="1:19" s="38" customFormat="1" x14ac:dyDescent="0.25">
      <c r="A38" s="62"/>
      <c r="B38" s="363" t="str">
        <f>B37</f>
        <v>Vide Memória de Calc da Rua</v>
      </c>
      <c r="C38" s="364"/>
      <c r="D38" s="364"/>
      <c r="E38" s="364"/>
      <c r="F38" s="364"/>
      <c r="G38" s="364"/>
      <c r="H38" s="365"/>
      <c r="I38" s="51"/>
      <c r="J38" s="57"/>
      <c r="K38" s="51"/>
      <c r="L38" s="57"/>
      <c r="M38" s="120"/>
      <c r="N38" s="60"/>
      <c r="O38" s="167">
        <f>'Mem Calc R Maria Salete STN T1'!R31</f>
        <v>60</v>
      </c>
      <c r="P38" s="57"/>
      <c r="Q38" s="372" t="str">
        <f>$Q$19</f>
        <v>Rua Maria Salete S T N (Trecho 1)</v>
      </c>
      <c r="R38" s="373"/>
      <c r="S38" s="374"/>
    </row>
    <row r="39" spans="1:19" s="38" customFormat="1" x14ac:dyDescent="0.25">
      <c r="A39" s="62"/>
      <c r="B39" s="363" t="str">
        <f>B38</f>
        <v>Vide Memória de Calc da Rua</v>
      </c>
      <c r="C39" s="364"/>
      <c r="D39" s="364"/>
      <c r="E39" s="364"/>
      <c r="F39" s="364"/>
      <c r="G39" s="364"/>
      <c r="H39" s="365"/>
      <c r="I39" s="51"/>
      <c r="J39" s="57"/>
      <c r="K39" s="51"/>
      <c r="L39" s="57"/>
      <c r="M39" s="51"/>
      <c r="N39" s="57"/>
      <c r="O39" s="167">
        <f>'Mem Calc R Maria Salete STN T2'!R31</f>
        <v>52.72</v>
      </c>
      <c r="P39" s="57"/>
      <c r="Q39" s="372" t="str">
        <f>$Q$20</f>
        <v>Rua Maria Salete S T N (Trecho 2)</v>
      </c>
      <c r="R39" s="373"/>
      <c r="S39" s="374"/>
    </row>
    <row r="40" spans="1:19" s="38" customFormat="1" x14ac:dyDescent="0.25">
      <c r="A40" s="62"/>
      <c r="B40" s="363" t="str">
        <f>B39</f>
        <v>Vide Memória de Calc da Rua</v>
      </c>
      <c r="C40" s="364"/>
      <c r="D40" s="364"/>
      <c r="E40" s="364"/>
      <c r="F40" s="364"/>
      <c r="G40" s="364"/>
      <c r="H40" s="365"/>
      <c r="I40" s="51"/>
      <c r="J40" s="57"/>
      <c r="K40" s="51"/>
      <c r="L40" s="57"/>
      <c r="M40" s="51"/>
      <c r="N40" s="57"/>
      <c r="O40" s="167">
        <f>'Mem Calc R Mangnólia A T Cavalc'!R31</f>
        <v>89.14</v>
      </c>
      <c r="P40" s="57"/>
      <c r="Q40" s="372" t="str">
        <f>$Q$21</f>
        <v>Rua Magnólia Alves Tenório C</v>
      </c>
      <c r="R40" s="373"/>
      <c r="S40" s="374"/>
    </row>
    <row r="41" spans="1:19" s="38" customFormat="1" x14ac:dyDescent="0.25">
      <c r="A41" s="63"/>
      <c r="B41" s="363" t="str">
        <f>B40</f>
        <v>Vide Memória de Calc da Rua</v>
      </c>
      <c r="C41" s="364"/>
      <c r="D41" s="364"/>
      <c r="E41" s="364"/>
      <c r="F41" s="364"/>
      <c r="G41" s="364"/>
      <c r="H41" s="365"/>
      <c r="I41" s="54"/>
      <c r="J41" s="58"/>
      <c r="K41" s="54"/>
      <c r="L41" s="58"/>
      <c r="M41" s="54"/>
      <c r="N41" s="58"/>
      <c r="O41" s="195">
        <f>'Mem Calc Praça 0501-24'!R31</f>
        <v>30.34</v>
      </c>
      <c r="P41" s="58"/>
      <c r="Q41" s="377" t="str">
        <f>$Q$22</f>
        <v>Praça 0501/24</v>
      </c>
      <c r="R41" s="378"/>
      <c r="S41" s="379"/>
    </row>
    <row r="42" spans="1:19" s="38" customFormat="1" ht="15" customHeight="1" x14ac:dyDescent="0.25">
      <c r="A42" s="67">
        <f>SUM(A37:A41)</f>
        <v>0</v>
      </c>
      <c r="B42" s="68"/>
      <c r="C42" s="68"/>
      <c r="D42" s="68"/>
      <c r="E42" s="68"/>
      <c r="F42" s="68"/>
      <c r="G42" s="68"/>
      <c r="H42" s="68"/>
      <c r="I42" s="69"/>
      <c r="J42" s="69"/>
      <c r="K42" s="69"/>
      <c r="L42" s="69"/>
      <c r="M42" s="69"/>
      <c r="N42" s="69"/>
      <c r="O42" s="69">
        <f>TRUNC(SUM(O37:O41),2)</f>
        <v>345.95</v>
      </c>
      <c r="P42" s="69"/>
      <c r="Q42" s="68"/>
      <c r="R42" s="70"/>
      <c r="S42" s="71"/>
    </row>
    <row r="43" spans="1:19" s="38" customFormat="1" x14ac:dyDescent="0.25">
      <c r="A43" s="41"/>
      <c r="B43" s="42"/>
      <c r="C43" s="42"/>
      <c r="D43" s="42"/>
      <c r="E43" s="42"/>
      <c r="F43" s="42"/>
      <c r="G43" s="42"/>
      <c r="H43" s="42"/>
      <c r="I43" s="42"/>
      <c r="J43" s="42"/>
      <c r="K43" s="42"/>
      <c r="L43" s="42"/>
      <c r="M43" s="42"/>
      <c r="N43" s="42"/>
      <c r="O43" s="42"/>
      <c r="P43" s="42"/>
      <c r="Q43" s="42"/>
      <c r="R43" s="43"/>
      <c r="S43" s="44"/>
    </row>
    <row r="44" spans="1:19" s="38" customFormat="1" x14ac:dyDescent="0.25">
      <c r="A44" s="41"/>
      <c r="B44" s="42"/>
      <c r="C44" s="42"/>
      <c r="D44" s="42"/>
      <c r="E44" s="42"/>
      <c r="F44" s="42"/>
      <c r="G44" s="42"/>
      <c r="H44" s="42"/>
      <c r="I44" s="42"/>
      <c r="J44" s="42"/>
      <c r="K44" s="42"/>
      <c r="L44" s="42"/>
      <c r="M44" s="42"/>
      <c r="N44" s="42"/>
      <c r="O44" s="42"/>
      <c r="P44" s="42"/>
      <c r="Q44" s="42"/>
      <c r="R44" s="43"/>
      <c r="S44" s="44"/>
    </row>
    <row r="45" spans="1:19" ht="15" customHeight="1" x14ac:dyDescent="0.25">
      <c r="A45" s="76" t="str">
        <f>'Planilha Orçamentária Global'!A26</f>
        <v>3.1.2</v>
      </c>
      <c r="B45" s="354" t="str">
        <f>'Planilha Orçamentária Global'!D26</f>
        <v>Regularização e compactação do sub-leito até 20cm.</v>
      </c>
      <c r="C45" s="354"/>
      <c r="D45" s="354"/>
      <c r="E45" s="354"/>
      <c r="F45" s="354"/>
      <c r="G45" s="354"/>
      <c r="H45" s="354"/>
      <c r="I45" s="354"/>
      <c r="J45" s="354"/>
      <c r="K45" s="354"/>
      <c r="L45" s="354"/>
      <c r="M45" s="354"/>
      <c r="N45" s="354"/>
      <c r="O45" s="354"/>
      <c r="P45" s="354"/>
      <c r="Q45" s="77"/>
      <c r="R45" s="94">
        <f>N52</f>
        <v>3459.47</v>
      </c>
      <c r="S45" s="79" t="str">
        <f>'Planilha Orçamentária Global'!E26</f>
        <v>m²</v>
      </c>
    </row>
    <row r="46" spans="1:19" s="38" customFormat="1" ht="15" customHeight="1" x14ac:dyDescent="0.25">
      <c r="A46" s="45" t="s">
        <v>70</v>
      </c>
      <c r="B46" s="357" t="s">
        <v>66</v>
      </c>
      <c r="C46" s="358"/>
      <c r="D46" s="358"/>
      <c r="E46" s="358"/>
      <c r="F46" s="358"/>
      <c r="G46" s="358"/>
      <c r="H46" s="359"/>
      <c r="I46" s="45" t="s">
        <v>67</v>
      </c>
      <c r="J46" s="45" t="s">
        <v>68</v>
      </c>
      <c r="K46" s="45" t="s">
        <v>69</v>
      </c>
      <c r="L46" s="45" t="s">
        <v>71</v>
      </c>
      <c r="M46" s="45" t="s">
        <v>72</v>
      </c>
      <c r="N46" s="45" t="s">
        <v>73</v>
      </c>
      <c r="O46" s="45" t="s">
        <v>74</v>
      </c>
      <c r="P46" s="45" t="s">
        <v>75</v>
      </c>
      <c r="Q46" s="366" t="s">
        <v>76</v>
      </c>
      <c r="R46" s="367"/>
      <c r="S46" s="368"/>
    </row>
    <row r="47" spans="1:19" s="38" customFormat="1" x14ac:dyDescent="0.25">
      <c r="A47" s="61"/>
      <c r="B47" s="360" t="s">
        <v>149</v>
      </c>
      <c r="C47" s="361"/>
      <c r="D47" s="361"/>
      <c r="E47" s="361"/>
      <c r="F47" s="361"/>
      <c r="G47" s="361"/>
      <c r="H47" s="362"/>
      <c r="I47" s="47"/>
      <c r="J47" s="56"/>
      <c r="K47" s="47"/>
      <c r="L47" s="56"/>
      <c r="M47" s="47"/>
      <c r="N47" s="59">
        <f>'Mem Calc Rua Jose Ricardo G C'!R50</f>
        <v>1137.48</v>
      </c>
      <c r="O47" s="163"/>
      <c r="P47" s="56"/>
      <c r="Q47" s="369" t="str">
        <f>$Q$18</f>
        <v>Rua Jose Ricardo Gomes Carnaúba</v>
      </c>
      <c r="R47" s="370"/>
      <c r="S47" s="371"/>
    </row>
    <row r="48" spans="1:19" s="38" customFormat="1" x14ac:dyDescent="0.25">
      <c r="A48" s="62"/>
      <c r="B48" s="363" t="str">
        <f>B47</f>
        <v>Vide Memória de Calc da Rua</v>
      </c>
      <c r="C48" s="364"/>
      <c r="D48" s="364"/>
      <c r="E48" s="364"/>
      <c r="F48" s="364"/>
      <c r="G48" s="364"/>
      <c r="H48" s="365"/>
      <c r="I48" s="51"/>
      <c r="J48" s="57"/>
      <c r="K48" s="51"/>
      <c r="L48" s="57"/>
      <c r="M48" s="120"/>
      <c r="N48" s="166">
        <f>'Mem Calc R Maria Salete STN T1'!R47</f>
        <v>600</v>
      </c>
      <c r="O48" s="167"/>
      <c r="P48" s="57"/>
      <c r="Q48" s="372" t="str">
        <f>$Q$19</f>
        <v>Rua Maria Salete S T N (Trecho 1)</v>
      </c>
      <c r="R48" s="373"/>
      <c r="S48" s="374"/>
    </row>
    <row r="49" spans="1:19" s="38" customFormat="1" x14ac:dyDescent="0.25">
      <c r="A49" s="62"/>
      <c r="B49" s="363" t="str">
        <f>B48</f>
        <v>Vide Memória de Calc da Rua</v>
      </c>
      <c r="C49" s="364"/>
      <c r="D49" s="364"/>
      <c r="E49" s="364"/>
      <c r="F49" s="364"/>
      <c r="G49" s="364"/>
      <c r="H49" s="365"/>
      <c r="I49" s="51"/>
      <c r="J49" s="57"/>
      <c r="K49" s="51"/>
      <c r="L49" s="57"/>
      <c r="M49" s="51"/>
      <c r="N49" s="168">
        <f>'Mem Calc R Maria Salete STN T2'!R47</f>
        <v>527.21</v>
      </c>
      <c r="O49" s="167"/>
      <c r="P49" s="57"/>
      <c r="Q49" s="372" t="str">
        <f>$Q$20</f>
        <v>Rua Maria Salete S T N (Trecho 2)</v>
      </c>
      <c r="R49" s="373"/>
      <c r="S49" s="374"/>
    </row>
    <row r="50" spans="1:19" s="38" customFormat="1" x14ac:dyDescent="0.25">
      <c r="A50" s="62"/>
      <c r="B50" s="363" t="str">
        <f>B49</f>
        <v>Vide Memória de Calc da Rua</v>
      </c>
      <c r="C50" s="364"/>
      <c r="D50" s="364"/>
      <c r="E50" s="364"/>
      <c r="F50" s="364"/>
      <c r="G50" s="364"/>
      <c r="H50" s="365"/>
      <c r="I50" s="51"/>
      <c r="J50" s="57"/>
      <c r="K50" s="51"/>
      <c r="L50" s="57"/>
      <c r="M50" s="51"/>
      <c r="N50" s="168">
        <f>'Mem Calc R Mangnólia A T Cavalc'!R47</f>
        <v>891.36</v>
      </c>
      <c r="O50" s="167"/>
      <c r="P50" s="57"/>
      <c r="Q50" s="372" t="str">
        <f>$Q$21</f>
        <v>Rua Magnólia Alves Tenório C</v>
      </c>
      <c r="R50" s="373"/>
      <c r="S50" s="374"/>
    </row>
    <row r="51" spans="1:19" s="38" customFormat="1" x14ac:dyDescent="0.25">
      <c r="A51" s="63"/>
      <c r="B51" s="363" t="str">
        <f>B50</f>
        <v>Vide Memória de Calc da Rua</v>
      </c>
      <c r="C51" s="364"/>
      <c r="D51" s="364"/>
      <c r="E51" s="364"/>
      <c r="F51" s="364"/>
      <c r="G51" s="364"/>
      <c r="H51" s="365"/>
      <c r="I51" s="54"/>
      <c r="J51" s="58"/>
      <c r="K51" s="54"/>
      <c r="L51" s="58"/>
      <c r="M51" s="54"/>
      <c r="N51" s="194">
        <f>'Mem Calc Praça 0501-24'!R47</f>
        <v>303.42</v>
      </c>
      <c r="O51" s="195"/>
      <c r="P51" s="58"/>
      <c r="Q51" s="377" t="str">
        <f>$Q$22</f>
        <v>Praça 0501/24</v>
      </c>
      <c r="R51" s="378"/>
      <c r="S51" s="379"/>
    </row>
    <row r="52" spans="1:19" s="38" customFormat="1" x14ac:dyDescent="0.25">
      <c r="A52" s="67"/>
      <c r="B52" s="68"/>
      <c r="C52" s="68"/>
      <c r="D52" s="68"/>
      <c r="E52" s="68"/>
      <c r="F52" s="68"/>
      <c r="G52" s="68"/>
      <c r="H52" s="68"/>
      <c r="I52" s="69"/>
      <c r="J52" s="69"/>
      <c r="K52" s="69"/>
      <c r="L52" s="69"/>
      <c r="M52" s="69"/>
      <c r="N52" s="242">
        <f>TRUNC(SUM(N47:N51),2)</f>
        <v>3459.47</v>
      </c>
      <c r="O52" s="69"/>
      <c r="P52" s="69"/>
      <c r="Q52" s="68"/>
      <c r="R52" s="70"/>
      <c r="S52" s="71"/>
    </row>
    <row r="53" spans="1:19" s="38" customFormat="1" ht="15" customHeight="1" x14ac:dyDescent="0.25">
      <c r="A53" s="41"/>
      <c r="B53" s="42"/>
      <c r="C53" s="42"/>
      <c r="D53" s="42"/>
      <c r="E53" s="42"/>
      <c r="F53" s="42"/>
      <c r="G53" s="42"/>
      <c r="H53" s="42"/>
      <c r="I53" s="42"/>
      <c r="J53" s="42"/>
      <c r="K53" s="42"/>
      <c r="L53" s="42"/>
      <c r="M53" s="42"/>
      <c r="N53" s="42"/>
      <c r="O53" s="42"/>
      <c r="P53" s="42"/>
      <c r="Q53" s="42"/>
      <c r="R53" s="43"/>
      <c r="S53" s="44"/>
    </row>
    <row r="54" spans="1:19" s="38" customFormat="1" ht="15" customHeight="1" x14ac:dyDescent="0.25">
      <c r="A54" s="41"/>
      <c r="B54" s="42"/>
      <c r="C54" s="42"/>
      <c r="D54" s="42"/>
      <c r="E54" s="42"/>
      <c r="F54" s="42"/>
      <c r="G54" s="42"/>
      <c r="H54" s="42"/>
      <c r="I54" s="42"/>
      <c r="J54" s="42"/>
      <c r="K54" s="42"/>
      <c r="L54" s="42"/>
      <c r="M54" s="42"/>
      <c r="N54" s="42"/>
      <c r="O54" s="42"/>
      <c r="P54" s="42"/>
      <c r="Q54" s="42"/>
      <c r="R54" s="43"/>
      <c r="S54" s="44"/>
    </row>
    <row r="55" spans="1:19" ht="15" customHeight="1" x14ac:dyDescent="0.25">
      <c r="A55" s="95" t="str">
        <f>'Planilha Orçamentária Global'!A27</f>
        <v>3.2</v>
      </c>
      <c r="B55" s="356" t="str">
        <f>'Planilha Orçamentária Global'!D27</f>
        <v>Pavimentação</v>
      </c>
      <c r="C55" s="356"/>
      <c r="D55" s="356"/>
      <c r="E55" s="356"/>
      <c r="F55" s="356"/>
      <c r="G55" s="356"/>
      <c r="H55" s="356"/>
      <c r="I55" s="356"/>
      <c r="J55" s="356"/>
      <c r="K55" s="356"/>
      <c r="L55" s="356"/>
      <c r="M55" s="356"/>
      <c r="N55" s="356"/>
      <c r="O55" s="356"/>
      <c r="P55" s="356"/>
      <c r="Q55" s="86"/>
      <c r="R55" s="87"/>
      <c r="S55" s="88"/>
    </row>
    <row r="56" spans="1:19" ht="15" customHeight="1" x14ac:dyDescent="0.25">
      <c r="A56" s="89" t="str">
        <f>'Planilha Orçamentária Global'!A28</f>
        <v>3.2.1</v>
      </c>
      <c r="B56" s="376" t="str">
        <f>'Planilha Orçamentária Global'!D28</f>
        <v>Pavimentação em paralelepípedo</v>
      </c>
      <c r="C56" s="376"/>
      <c r="D56" s="376"/>
      <c r="E56" s="376"/>
      <c r="F56" s="376"/>
      <c r="G56" s="376"/>
      <c r="H56" s="376"/>
      <c r="I56" s="376"/>
      <c r="J56" s="376"/>
      <c r="K56" s="376"/>
      <c r="L56" s="376"/>
      <c r="M56" s="376"/>
      <c r="N56" s="376"/>
      <c r="O56" s="376"/>
      <c r="P56" s="376"/>
      <c r="Q56" s="90"/>
      <c r="R56" s="91"/>
      <c r="S56" s="92"/>
    </row>
    <row r="57" spans="1:19" ht="30" customHeight="1" x14ac:dyDescent="0.25">
      <c r="A57" s="76" t="str">
        <f>'Planilha Orçamentária Global'!A29</f>
        <v>3.2.1.1</v>
      </c>
      <c r="B57" s="354" t="str">
        <f>'Planilha Orçamentária Global'!D29</f>
        <v xml:space="preserve">Pavimento em paralelepipedo sobre colchao de areia 15 cm, rejuntado com argamassa de cimento e areia no traço 1:3 (pedras pequenas 30 a 35 pecas por m2) </v>
      </c>
      <c r="C57" s="354"/>
      <c r="D57" s="354"/>
      <c r="E57" s="354"/>
      <c r="F57" s="354"/>
      <c r="G57" s="354"/>
      <c r="H57" s="354"/>
      <c r="I57" s="354"/>
      <c r="J57" s="354"/>
      <c r="K57" s="354"/>
      <c r="L57" s="354"/>
      <c r="M57" s="354"/>
      <c r="N57" s="354"/>
      <c r="O57" s="354"/>
      <c r="P57" s="354"/>
      <c r="Q57" s="77"/>
      <c r="R57" s="94">
        <f>N64</f>
        <v>3459.47</v>
      </c>
      <c r="S57" s="79" t="str">
        <f>'Planilha Orçamentária Global'!E29</f>
        <v>m²</v>
      </c>
    </row>
    <row r="58" spans="1:19" s="38" customFormat="1" x14ac:dyDescent="0.25">
      <c r="A58" s="45" t="s">
        <v>70</v>
      </c>
      <c r="B58" s="357" t="s">
        <v>66</v>
      </c>
      <c r="C58" s="358"/>
      <c r="D58" s="358"/>
      <c r="E58" s="358"/>
      <c r="F58" s="358"/>
      <c r="G58" s="358"/>
      <c r="H58" s="359"/>
      <c r="I58" s="45" t="s">
        <v>67</v>
      </c>
      <c r="J58" s="45" t="s">
        <v>68</v>
      </c>
      <c r="K58" s="45" t="s">
        <v>69</v>
      </c>
      <c r="L58" s="45" t="s">
        <v>71</v>
      </c>
      <c r="M58" s="45" t="s">
        <v>72</v>
      </c>
      <c r="N58" s="45" t="s">
        <v>73</v>
      </c>
      <c r="O58" s="45" t="s">
        <v>74</v>
      </c>
      <c r="P58" s="45" t="s">
        <v>75</v>
      </c>
      <c r="Q58" s="366" t="s">
        <v>76</v>
      </c>
      <c r="R58" s="367"/>
      <c r="S58" s="368"/>
    </row>
    <row r="59" spans="1:19" s="38" customFormat="1" x14ac:dyDescent="0.25">
      <c r="A59" s="61"/>
      <c r="B59" s="360" t="s">
        <v>149</v>
      </c>
      <c r="C59" s="361"/>
      <c r="D59" s="361"/>
      <c r="E59" s="361"/>
      <c r="F59" s="361"/>
      <c r="G59" s="361"/>
      <c r="H59" s="362"/>
      <c r="I59" s="47"/>
      <c r="J59" s="56"/>
      <c r="K59" s="47"/>
      <c r="L59" s="56"/>
      <c r="M59" s="47"/>
      <c r="N59" s="59">
        <f>'Mem Calc Rua Jose Ricardo G C'!R50</f>
        <v>1137.48</v>
      </c>
      <c r="O59" s="47"/>
      <c r="P59" s="56"/>
      <c r="Q59" s="369" t="str">
        <f>$Q$18</f>
        <v>Rua Jose Ricardo Gomes Carnaúba</v>
      </c>
      <c r="R59" s="370"/>
      <c r="S59" s="371"/>
    </row>
    <row r="60" spans="1:19" s="38" customFormat="1" ht="15" customHeight="1" x14ac:dyDescent="0.25">
      <c r="A60" s="62"/>
      <c r="B60" s="363" t="str">
        <f>B59</f>
        <v>Vide Memória de Calc da Rua</v>
      </c>
      <c r="C60" s="364"/>
      <c r="D60" s="364"/>
      <c r="E60" s="364"/>
      <c r="F60" s="364"/>
      <c r="G60" s="364"/>
      <c r="H60" s="365"/>
      <c r="I60" s="51"/>
      <c r="J60" s="57"/>
      <c r="K60" s="51"/>
      <c r="L60" s="57"/>
      <c r="M60" s="120"/>
      <c r="N60" s="166">
        <f>'Mem Calc R Maria Salete STN T1'!R47</f>
        <v>600</v>
      </c>
      <c r="O60" s="51"/>
      <c r="P60" s="57"/>
      <c r="Q60" s="372" t="str">
        <f>$Q$19</f>
        <v>Rua Maria Salete S T N (Trecho 1)</v>
      </c>
      <c r="R60" s="373"/>
      <c r="S60" s="374"/>
    </row>
    <row r="61" spans="1:19" s="38" customFormat="1" ht="15" customHeight="1" x14ac:dyDescent="0.25">
      <c r="A61" s="62"/>
      <c r="B61" s="363" t="str">
        <f>B60</f>
        <v>Vide Memória de Calc da Rua</v>
      </c>
      <c r="C61" s="364"/>
      <c r="D61" s="364"/>
      <c r="E61" s="364"/>
      <c r="F61" s="364"/>
      <c r="G61" s="364"/>
      <c r="H61" s="365"/>
      <c r="I61" s="51"/>
      <c r="J61" s="57"/>
      <c r="K61" s="51"/>
      <c r="L61" s="57"/>
      <c r="M61" s="51"/>
      <c r="N61" s="168">
        <f>'Mem Calc R Maria Salete STN T2'!R47</f>
        <v>527.21</v>
      </c>
      <c r="O61" s="51"/>
      <c r="P61" s="57"/>
      <c r="Q61" s="372" t="str">
        <f>$Q$20</f>
        <v>Rua Maria Salete S T N (Trecho 2)</v>
      </c>
      <c r="R61" s="373"/>
      <c r="S61" s="374"/>
    </row>
    <row r="62" spans="1:19" s="38" customFormat="1" x14ac:dyDescent="0.25">
      <c r="A62" s="62"/>
      <c r="B62" s="363" t="str">
        <f>B61</f>
        <v>Vide Memória de Calc da Rua</v>
      </c>
      <c r="C62" s="364"/>
      <c r="D62" s="364"/>
      <c r="E62" s="364"/>
      <c r="F62" s="364"/>
      <c r="G62" s="364"/>
      <c r="H62" s="365"/>
      <c r="I62" s="51"/>
      <c r="J62" s="57"/>
      <c r="K62" s="51"/>
      <c r="L62" s="57"/>
      <c r="M62" s="51"/>
      <c r="N62" s="168">
        <f>'Mem Calc R Mangnólia A T Cavalc'!R47</f>
        <v>891.36</v>
      </c>
      <c r="O62" s="51"/>
      <c r="P62" s="57"/>
      <c r="Q62" s="372" t="str">
        <f>$Q$21</f>
        <v>Rua Magnólia Alves Tenório C</v>
      </c>
      <c r="R62" s="373"/>
      <c r="S62" s="374"/>
    </row>
    <row r="63" spans="1:19" s="38" customFormat="1" x14ac:dyDescent="0.25">
      <c r="A63" s="63"/>
      <c r="B63" s="363" t="str">
        <f>B62</f>
        <v>Vide Memória de Calc da Rua</v>
      </c>
      <c r="C63" s="364"/>
      <c r="D63" s="364"/>
      <c r="E63" s="364"/>
      <c r="F63" s="364"/>
      <c r="G63" s="364"/>
      <c r="H63" s="365"/>
      <c r="I63" s="54"/>
      <c r="J63" s="58"/>
      <c r="K63" s="54"/>
      <c r="L63" s="58"/>
      <c r="M63" s="54"/>
      <c r="N63" s="194">
        <f>'Mem Calc Praça 0501-24'!R47</f>
        <v>303.42</v>
      </c>
      <c r="O63" s="54"/>
      <c r="P63" s="58"/>
      <c r="Q63" s="377" t="str">
        <f>$Q$22</f>
        <v>Praça 0501/24</v>
      </c>
      <c r="R63" s="378"/>
      <c r="S63" s="379"/>
    </row>
    <row r="64" spans="1:19" s="38" customFormat="1" x14ac:dyDescent="0.25">
      <c r="A64" s="67">
        <f>SUM(A59:A63)</f>
        <v>0</v>
      </c>
      <c r="B64" s="68"/>
      <c r="C64" s="68"/>
      <c r="D64" s="68"/>
      <c r="E64" s="68"/>
      <c r="F64" s="68"/>
      <c r="G64" s="68"/>
      <c r="H64" s="68"/>
      <c r="I64" s="69">
        <f>SUM(I59:I63)</f>
        <v>0</v>
      </c>
      <c r="J64" s="69"/>
      <c r="K64" s="69"/>
      <c r="L64" s="69"/>
      <c r="M64" s="69"/>
      <c r="N64" s="69">
        <f>TRUNC(SUM(N59:N63),2)</f>
        <v>3459.47</v>
      </c>
      <c r="O64" s="69">
        <f>SUM(O59:O63)</f>
        <v>0</v>
      </c>
      <c r="P64" s="69">
        <f>SUM(P59:P63)</f>
        <v>0</v>
      </c>
      <c r="Q64" s="68"/>
      <c r="R64" s="70"/>
      <c r="S64" s="71"/>
    </row>
    <row r="65" spans="1:19" s="38" customFormat="1" x14ac:dyDescent="0.25">
      <c r="A65" s="41"/>
      <c r="B65" s="42"/>
      <c r="C65" s="42"/>
      <c r="D65" s="42"/>
      <c r="E65" s="42"/>
      <c r="F65" s="42"/>
      <c r="G65" s="42"/>
      <c r="H65" s="42"/>
      <c r="I65" s="42"/>
      <c r="J65" s="42"/>
      <c r="K65" s="42"/>
      <c r="L65" s="42"/>
      <c r="M65" s="42"/>
      <c r="N65" s="42"/>
      <c r="O65" s="42"/>
      <c r="P65" s="42"/>
      <c r="Q65" s="42"/>
      <c r="R65" s="43"/>
      <c r="S65" s="44"/>
    </row>
    <row r="66" spans="1:19" s="38" customFormat="1" x14ac:dyDescent="0.25">
      <c r="A66" s="41"/>
      <c r="B66" s="42"/>
      <c r="C66" s="42"/>
      <c r="D66" s="42"/>
      <c r="E66" s="42"/>
      <c r="F66" s="42"/>
      <c r="G66" s="42"/>
      <c r="H66" s="42"/>
      <c r="I66" s="42"/>
      <c r="J66" s="42"/>
      <c r="K66" s="42"/>
      <c r="L66" s="42"/>
      <c r="M66" s="42"/>
      <c r="N66" s="42"/>
      <c r="O66" s="42"/>
      <c r="P66" s="42"/>
      <c r="Q66" s="42"/>
      <c r="R66" s="43"/>
      <c r="S66" s="44"/>
    </row>
    <row r="67" spans="1:19" ht="15" customHeight="1" x14ac:dyDescent="0.25">
      <c r="A67" s="96" t="str">
        <f>'Planilha Orçamentária Global'!A30</f>
        <v>3.2.2</v>
      </c>
      <c r="B67" s="375" t="str">
        <f>'Planilha Orçamentária Global'!D30</f>
        <v>Meio-fio (guia)</v>
      </c>
      <c r="C67" s="375"/>
      <c r="D67" s="375"/>
      <c r="E67" s="375"/>
      <c r="F67" s="375"/>
      <c r="G67" s="375"/>
      <c r="H67" s="375"/>
      <c r="I67" s="375"/>
      <c r="J67" s="375"/>
      <c r="K67" s="375"/>
      <c r="L67" s="375"/>
      <c r="M67" s="375"/>
      <c r="N67" s="375"/>
      <c r="O67" s="375"/>
      <c r="P67" s="375"/>
      <c r="Q67" s="90"/>
      <c r="R67" s="91"/>
      <c r="S67" s="92"/>
    </row>
    <row r="68" spans="1:19" ht="30" customHeight="1" x14ac:dyDescent="0.25">
      <c r="A68" s="76" t="str">
        <f>'Planilha Orçamentária Global'!A31</f>
        <v>3.2.2.1</v>
      </c>
      <c r="B68" s="354" t="str">
        <f>'Planilha Orçamentária Global'!D31</f>
        <v>Assentamento de guia (meio-fio) em trecho reto, confeccionada em concreto pré-fabricado, dimensões 100x15x13x30 cm (comprimento x base inferior x base superior x altura), para vias urbanas (uso viário). af_06/2016</v>
      </c>
      <c r="C68" s="354"/>
      <c r="D68" s="354"/>
      <c r="E68" s="354"/>
      <c r="F68" s="354"/>
      <c r="G68" s="354"/>
      <c r="H68" s="354"/>
      <c r="I68" s="354"/>
      <c r="J68" s="354"/>
      <c r="K68" s="354"/>
      <c r="L68" s="354"/>
      <c r="M68" s="354"/>
      <c r="N68" s="354"/>
      <c r="O68" s="354"/>
      <c r="P68" s="354"/>
      <c r="Q68" s="77"/>
      <c r="R68" s="94">
        <f>I76</f>
        <v>1051.19</v>
      </c>
      <c r="S68" s="79" t="str">
        <f>'Planilha Orçamentária Global'!E31</f>
        <v>m</v>
      </c>
    </row>
    <row r="69" spans="1:19" s="38" customFormat="1" x14ac:dyDescent="0.25">
      <c r="A69" s="45" t="s">
        <v>70</v>
      </c>
      <c r="B69" s="357" t="s">
        <v>66</v>
      </c>
      <c r="C69" s="358"/>
      <c r="D69" s="358"/>
      <c r="E69" s="358"/>
      <c r="F69" s="358"/>
      <c r="G69" s="358"/>
      <c r="H69" s="359"/>
      <c r="I69" s="45" t="s">
        <v>67</v>
      </c>
      <c r="J69" s="45" t="s">
        <v>68</v>
      </c>
      <c r="K69" s="45" t="s">
        <v>69</v>
      </c>
      <c r="L69" s="45" t="s">
        <v>71</v>
      </c>
      <c r="M69" s="45" t="s">
        <v>72</v>
      </c>
      <c r="N69" s="45" t="s">
        <v>73</v>
      </c>
      <c r="O69" s="45" t="s">
        <v>74</v>
      </c>
      <c r="P69" s="45" t="s">
        <v>75</v>
      </c>
      <c r="Q69" s="366" t="s">
        <v>76</v>
      </c>
      <c r="R69" s="367"/>
      <c r="S69" s="368"/>
    </row>
    <row r="70" spans="1:19" s="38" customFormat="1" x14ac:dyDescent="0.25">
      <c r="A70" s="61"/>
      <c r="B70" s="360" t="s">
        <v>149</v>
      </c>
      <c r="C70" s="361"/>
      <c r="D70" s="361"/>
      <c r="E70" s="361"/>
      <c r="F70" s="361"/>
      <c r="G70" s="361"/>
      <c r="H70" s="362"/>
      <c r="I70" s="163">
        <f>'Mem Calc Rua Jose Ricardo G C'!R59</f>
        <v>384.25</v>
      </c>
      <c r="J70" s="56"/>
      <c r="K70" s="47"/>
      <c r="L70" s="56"/>
      <c r="M70" s="47"/>
      <c r="N70" s="59"/>
      <c r="O70" s="47"/>
      <c r="P70" s="56"/>
      <c r="Q70" s="369" t="str">
        <f>$Q$18</f>
        <v>Rua Jose Ricardo Gomes Carnaúba</v>
      </c>
      <c r="R70" s="370"/>
      <c r="S70" s="371"/>
    </row>
    <row r="71" spans="1:19" s="38" customFormat="1" x14ac:dyDescent="0.25">
      <c r="A71" s="62"/>
      <c r="B71" s="363" t="str">
        <f>B70</f>
        <v>Vide Memória de Calc da Rua</v>
      </c>
      <c r="C71" s="364"/>
      <c r="D71" s="364"/>
      <c r="E71" s="364"/>
      <c r="F71" s="364"/>
      <c r="G71" s="364"/>
      <c r="H71" s="365"/>
      <c r="I71" s="167">
        <f>'Mem Calc R Maria Salete STN T1'!R55</f>
        <v>206</v>
      </c>
      <c r="J71" s="57"/>
      <c r="K71" s="51"/>
      <c r="L71" s="57"/>
      <c r="M71" s="120"/>
      <c r="N71" s="60"/>
      <c r="O71" s="51"/>
      <c r="P71" s="57"/>
      <c r="Q71" s="372" t="str">
        <f>$Q$19</f>
        <v>Rua Maria Salete S T N (Trecho 1)</v>
      </c>
      <c r="R71" s="373"/>
      <c r="S71" s="374"/>
    </row>
    <row r="72" spans="1:19" s="38" customFormat="1" x14ac:dyDescent="0.25">
      <c r="A72" s="62"/>
      <c r="B72" s="363" t="str">
        <f>B71</f>
        <v>Vide Memória de Calc da Rua</v>
      </c>
      <c r="C72" s="364"/>
      <c r="D72" s="364"/>
      <c r="E72" s="364"/>
      <c r="F72" s="364"/>
      <c r="G72" s="364"/>
      <c r="H72" s="365"/>
      <c r="I72" s="167">
        <f>'Mem Calc R Maria Salete STN T2'!R55</f>
        <v>175.82</v>
      </c>
      <c r="J72" s="57"/>
      <c r="K72" s="51"/>
      <c r="L72" s="57"/>
      <c r="M72" s="51"/>
      <c r="N72" s="57"/>
      <c r="O72" s="51"/>
      <c r="P72" s="57"/>
      <c r="Q72" s="372" t="str">
        <f>$Q$20</f>
        <v>Rua Maria Salete S T N (Trecho 2)</v>
      </c>
      <c r="R72" s="373"/>
      <c r="S72" s="374"/>
    </row>
    <row r="73" spans="1:19" s="38" customFormat="1" x14ac:dyDescent="0.25">
      <c r="A73" s="62"/>
      <c r="B73" s="363" t="str">
        <f>B72</f>
        <v>Vide Memória de Calc da Rua</v>
      </c>
      <c r="C73" s="364"/>
      <c r="D73" s="364"/>
      <c r="E73" s="364"/>
      <c r="F73" s="364"/>
      <c r="G73" s="364"/>
      <c r="H73" s="365"/>
      <c r="I73" s="167">
        <f>'Mem Calc R Mangnólia A T Cavalc'!R55</f>
        <v>228.55</v>
      </c>
      <c r="J73" s="57"/>
      <c r="K73" s="51"/>
      <c r="L73" s="57"/>
      <c r="M73" s="51"/>
      <c r="N73" s="57"/>
      <c r="O73" s="51"/>
      <c r="P73" s="57"/>
      <c r="Q73" s="372" t="str">
        <f>$Q$21</f>
        <v>Rua Magnólia Alves Tenório C</v>
      </c>
      <c r="R73" s="373"/>
      <c r="S73" s="374"/>
    </row>
    <row r="74" spans="1:19" s="38" customFormat="1" ht="15" customHeight="1" x14ac:dyDescent="0.25">
      <c r="A74" s="63"/>
      <c r="B74" s="380" t="str">
        <f>B73</f>
        <v>Vide Memória de Calc da Rua</v>
      </c>
      <c r="C74" s="381"/>
      <c r="D74" s="381"/>
      <c r="E74" s="381"/>
      <c r="F74" s="381"/>
      <c r="G74" s="381"/>
      <c r="H74" s="382"/>
      <c r="I74" s="195">
        <f>'Mem Calc Praça 0501-24'!R55</f>
        <v>56.57</v>
      </c>
      <c r="J74" s="58"/>
      <c r="K74" s="54"/>
      <c r="L74" s="58"/>
      <c r="M74" s="54"/>
      <c r="N74" s="58"/>
      <c r="O74" s="54"/>
      <c r="P74" s="58"/>
      <c r="Q74" s="377" t="str">
        <f>$Q$22</f>
        <v>Praça 0501/24</v>
      </c>
      <c r="R74" s="378"/>
      <c r="S74" s="379"/>
    </row>
    <row r="75" spans="1:19" s="266" customFormat="1" ht="15" customHeight="1" x14ac:dyDescent="0.25">
      <c r="A75" s="63"/>
      <c r="B75" s="239"/>
      <c r="C75" s="239"/>
      <c r="D75" s="239"/>
      <c r="E75" s="239"/>
      <c r="F75" s="239"/>
      <c r="G75" s="239"/>
      <c r="H75" s="239"/>
      <c r="I75" s="195"/>
      <c r="J75" s="240"/>
      <c r="K75" s="240"/>
      <c r="L75" s="240"/>
      <c r="M75" s="240"/>
      <c r="N75" s="240"/>
      <c r="O75" s="240"/>
      <c r="P75" s="240"/>
      <c r="Q75" s="240"/>
      <c r="R75" s="240"/>
      <c r="S75" s="241"/>
    </row>
    <row r="76" spans="1:19" s="38" customFormat="1" ht="15" customHeight="1" x14ac:dyDescent="0.25">
      <c r="A76" s="67">
        <f>SUM(A70:A74)</f>
        <v>0</v>
      </c>
      <c r="B76" s="68"/>
      <c r="C76" s="68"/>
      <c r="D76" s="68"/>
      <c r="E76" s="68"/>
      <c r="F76" s="68"/>
      <c r="G76" s="68"/>
      <c r="H76" s="68"/>
      <c r="I76" s="69">
        <f>TRUNC(SUM(I70:I74),2)</f>
        <v>1051.19</v>
      </c>
      <c r="J76" s="69"/>
      <c r="K76" s="69"/>
      <c r="L76" s="69"/>
      <c r="M76" s="69"/>
      <c r="N76" s="69">
        <f>SUM(N70:N74)</f>
        <v>0</v>
      </c>
      <c r="O76" s="69">
        <f>SUM(O70:O74)</f>
        <v>0</v>
      </c>
      <c r="P76" s="69">
        <f>SUM(P70:P74)</f>
        <v>0</v>
      </c>
      <c r="Q76" s="68"/>
      <c r="R76" s="70"/>
      <c r="S76" s="71"/>
    </row>
    <row r="77" spans="1:19" s="38" customFormat="1" ht="15" customHeight="1" x14ac:dyDescent="0.25">
      <c r="A77" s="41"/>
      <c r="B77" s="42"/>
      <c r="C77" s="42"/>
      <c r="D77" s="42"/>
      <c r="E77" s="42"/>
      <c r="F77" s="42"/>
      <c r="G77" s="42"/>
      <c r="H77" s="42"/>
      <c r="I77" s="290"/>
      <c r="J77" s="42"/>
      <c r="K77" s="42"/>
      <c r="L77" s="42"/>
      <c r="M77" s="42"/>
      <c r="N77" s="42"/>
      <c r="O77" s="42"/>
      <c r="P77" s="42"/>
      <c r="Q77" s="42"/>
      <c r="R77" s="43"/>
      <c r="S77" s="44"/>
    </row>
    <row r="78" spans="1:19" s="38" customFormat="1" x14ac:dyDescent="0.25">
      <c r="A78" s="41"/>
      <c r="B78" s="42"/>
      <c r="C78" s="42"/>
      <c r="D78" s="42"/>
      <c r="E78" s="42"/>
      <c r="F78" s="42"/>
      <c r="G78" s="42"/>
      <c r="H78" s="42"/>
      <c r="I78" s="42"/>
      <c r="J78" s="42"/>
      <c r="K78" s="42"/>
      <c r="L78" s="42"/>
      <c r="M78" s="42"/>
      <c r="N78" s="42"/>
      <c r="O78" s="42"/>
      <c r="P78" s="42"/>
      <c r="Q78" s="42"/>
      <c r="R78" s="43"/>
      <c r="S78" s="44"/>
    </row>
    <row r="79" spans="1:19" ht="15" customHeight="1" x14ac:dyDescent="0.25">
      <c r="A79" s="80" t="str">
        <f>'Planilha Orçamentária Global'!A32</f>
        <v>4.0</v>
      </c>
      <c r="B79" s="355" t="str">
        <f>'Planilha Orçamentária Global'!D32</f>
        <v>PASSEIO CIMENTADO</v>
      </c>
      <c r="C79" s="355"/>
      <c r="D79" s="355"/>
      <c r="E79" s="355"/>
      <c r="F79" s="355"/>
      <c r="G79" s="355"/>
      <c r="H79" s="355"/>
      <c r="I79" s="355"/>
      <c r="J79" s="355"/>
      <c r="K79" s="355"/>
      <c r="L79" s="355"/>
      <c r="M79" s="355"/>
      <c r="N79" s="355"/>
      <c r="O79" s="355"/>
      <c r="P79" s="355"/>
      <c r="Q79" s="81"/>
      <c r="R79" s="82"/>
      <c r="S79" s="83"/>
    </row>
    <row r="80" spans="1:19" ht="30" customHeight="1" x14ac:dyDescent="0.25">
      <c r="A80" s="76" t="str">
        <f>'Planilha Orçamentária Global'!A33</f>
        <v>4.1</v>
      </c>
      <c r="B80" s="354" t="str">
        <f>'Planilha Orçamentária Global'!D33</f>
        <v>Execução de passeio (calçada) ou piso de concreto com concreto moldado IN LOCO, usinado, acabamento convencional, não armado espessura de 5 cm. AF_07/2016</v>
      </c>
      <c r="C80" s="354"/>
      <c r="D80" s="354"/>
      <c r="E80" s="354"/>
      <c r="F80" s="354"/>
      <c r="G80" s="354"/>
      <c r="H80" s="354"/>
      <c r="I80" s="354"/>
      <c r="J80" s="354"/>
      <c r="K80" s="354"/>
      <c r="L80" s="354"/>
      <c r="M80" s="354"/>
      <c r="N80" s="354"/>
      <c r="O80" s="354"/>
      <c r="P80" s="354"/>
      <c r="Q80" s="77"/>
      <c r="R80" s="94">
        <f>O87</f>
        <v>58.69</v>
      </c>
      <c r="S80" s="79" t="str">
        <f>'Planilha Orçamentária Global'!E33</f>
        <v>m³</v>
      </c>
    </row>
    <row r="81" spans="1:19" s="38" customFormat="1" x14ac:dyDescent="0.25">
      <c r="A81" s="45" t="s">
        <v>70</v>
      </c>
      <c r="B81" s="357" t="s">
        <v>66</v>
      </c>
      <c r="C81" s="358"/>
      <c r="D81" s="358"/>
      <c r="E81" s="358"/>
      <c r="F81" s="358"/>
      <c r="G81" s="358"/>
      <c r="H81" s="359"/>
      <c r="I81" s="45" t="s">
        <v>67</v>
      </c>
      <c r="J81" s="45" t="s">
        <v>68</v>
      </c>
      <c r="K81" s="45" t="s">
        <v>69</v>
      </c>
      <c r="L81" s="45" t="s">
        <v>71</v>
      </c>
      <c r="M81" s="45" t="s">
        <v>72</v>
      </c>
      <c r="N81" s="45" t="s">
        <v>73</v>
      </c>
      <c r="O81" s="45" t="s">
        <v>74</v>
      </c>
      <c r="P81" s="45" t="s">
        <v>75</v>
      </c>
      <c r="Q81" s="366" t="s">
        <v>76</v>
      </c>
      <c r="R81" s="367"/>
      <c r="S81" s="368"/>
    </row>
    <row r="82" spans="1:19" s="38" customFormat="1" x14ac:dyDescent="0.25">
      <c r="A82" s="61"/>
      <c r="B82" s="360" t="s">
        <v>149</v>
      </c>
      <c r="C82" s="361"/>
      <c r="D82" s="361"/>
      <c r="E82" s="361"/>
      <c r="F82" s="361"/>
      <c r="G82" s="361"/>
      <c r="H82" s="362"/>
      <c r="I82" s="47"/>
      <c r="J82" s="56"/>
      <c r="K82" s="47"/>
      <c r="L82" s="56"/>
      <c r="M82" s="47"/>
      <c r="N82" s="59"/>
      <c r="O82" s="163">
        <f>'Mem Calc Rua Jose Ricardo G C'!R69</f>
        <v>19.43</v>
      </c>
      <c r="P82" s="56"/>
      <c r="Q82" s="369" t="str">
        <f>$Q$18</f>
        <v>Rua Jose Ricardo Gomes Carnaúba</v>
      </c>
      <c r="R82" s="370"/>
      <c r="S82" s="371"/>
    </row>
    <row r="83" spans="1:19" s="38" customFormat="1" ht="15" customHeight="1" x14ac:dyDescent="0.25">
      <c r="A83" s="62"/>
      <c r="B83" s="363" t="str">
        <f>B82</f>
        <v>Vide Memória de Calc da Rua</v>
      </c>
      <c r="C83" s="364"/>
      <c r="D83" s="364"/>
      <c r="E83" s="364"/>
      <c r="F83" s="364"/>
      <c r="G83" s="364"/>
      <c r="H83" s="365"/>
      <c r="I83" s="51"/>
      <c r="J83" s="57"/>
      <c r="K83" s="51"/>
      <c r="L83" s="57"/>
      <c r="M83" s="120"/>
      <c r="N83" s="60"/>
      <c r="O83" s="167">
        <f>'Mem Calc R Maria Salete STN T1'!R63</f>
        <v>10.08</v>
      </c>
      <c r="P83" s="57"/>
      <c r="Q83" s="372" t="str">
        <f>$Q$19</f>
        <v>Rua Maria Salete S T N (Trecho 1)</v>
      </c>
      <c r="R83" s="373"/>
      <c r="S83" s="374"/>
    </row>
    <row r="84" spans="1:19" s="38" customFormat="1" ht="15" customHeight="1" x14ac:dyDescent="0.25">
      <c r="A84" s="62"/>
      <c r="B84" s="363" t="str">
        <f>B83</f>
        <v>Vide Memória de Calc da Rua</v>
      </c>
      <c r="C84" s="364"/>
      <c r="D84" s="364"/>
      <c r="E84" s="364"/>
      <c r="F84" s="364"/>
      <c r="G84" s="364"/>
      <c r="H84" s="365"/>
      <c r="I84" s="51"/>
      <c r="J84" s="57"/>
      <c r="K84" s="51"/>
      <c r="L84" s="57"/>
      <c r="M84" s="51"/>
      <c r="N84" s="57"/>
      <c r="O84" s="167">
        <f>'Mem Calc R Maria Salete STN T2'!R64</f>
        <v>9.85</v>
      </c>
      <c r="P84" s="57"/>
      <c r="Q84" s="372" t="str">
        <f>$Q$20</f>
        <v>Rua Maria Salete S T N (Trecho 2)</v>
      </c>
      <c r="R84" s="373"/>
      <c r="S84" s="374"/>
    </row>
    <row r="85" spans="1:19" s="38" customFormat="1" x14ac:dyDescent="0.25">
      <c r="A85" s="62"/>
      <c r="B85" s="363" t="str">
        <f>B84</f>
        <v>Vide Memória de Calc da Rua</v>
      </c>
      <c r="C85" s="364"/>
      <c r="D85" s="364"/>
      <c r="E85" s="364"/>
      <c r="F85" s="364"/>
      <c r="G85" s="364"/>
      <c r="H85" s="365"/>
      <c r="I85" s="51"/>
      <c r="J85" s="57"/>
      <c r="K85" s="51"/>
      <c r="L85" s="57"/>
      <c r="M85" s="51"/>
      <c r="N85" s="57"/>
      <c r="O85" s="167">
        <f>'Mem Calc R Mangnólia A T Cavalc'!R63</f>
        <v>16.25</v>
      </c>
      <c r="P85" s="57"/>
      <c r="Q85" s="372" t="str">
        <f>$Q$21</f>
        <v>Rua Magnólia Alves Tenório C</v>
      </c>
      <c r="R85" s="373"/>
      <c r="S85" s="374"/>
    </row>
    <row r="86" spans="1:19" s="38" customFormat="1" x14ac:dyDescent="0.25">
      <c r="A86" s="63"/>
      <c r="B86" s="363" t="str">
        <f>B85</f>
        <v>Vide Memória de Calc da Rua</v>
      </c>
      <c r="C86" s="364"/>
      <c r="D86" s="364"/>
      <c r="E86" s="364"/>
      <c r="F86" s="364"/>
      <c r="G86" s="364"/>
      <c r="H86" s="365"/>
      <c r="I86" s="54"/>
      <c r="J86" s="58"/>
      <c r="K86" s="54"/>
      <c r="L86" s="58"/>
      <c r="M86" s="54"/>
      <c r="N86" s="58"/>
      <c r="O86" s="195">
        <f>'Mem Calc Praça 0501-24'!R63</f>
        <v>3.08</v>
      </c>
      <c r="P86" s="58"/>
      <c r="Q86" s="377" t="str">
        <f>$Q$22</f>
        <v>Praça 0501/24</v>
      </c>
      <c r="R86" s="378"/>
      <c r="S86" s="379"/>
    </row>
    <row r="87" spans="1:19" s="38" customFormat="1" x14ac:dyDescent="0.25">
      <c r="A87" s="67">
        <f>SUM(A82:A86)</f>
        <v>0</v>
      </c>
      <c r="B87" s="68"/>
      <c r="C87" s="68"/>
      <c r="D87" s="68"/>
      <c r="E87" s="68"/>
      <c r="F87" s="68"/>
      <c r="G87" s="68"/>
      <c r="H87" s="68"/>
      <c r="I87" s="69">
        <f>SUM(I82:I86)</f>
        <v>0</v>
      </c>
      <c r="J87" s="69"/>
      <c r="K87" s="69"/>
      <c r="L87" s="69"/>
      <c r="M87" s="69"/>
      <c r="N87" s="69">
        <f>SUM(N82:N86)</f>
        <v>0</v>
      </c>
      <c r="O87" s="69">
        <f>TRUNC(SUM(O82:O86),2)</f>
        <v>58.69</v>
      </c>
      <c r="P87" s="69">
        <f>SUM(P82:P86)</f>
        <v>0</v>
      </c>
      <c r="Q87" s="68"/>
      <c r="R87" s="70"/>
      <c r="S87" s="71"/>
    </row>
    <row r="88" spans="1:19" s="38" customFormat="1" x14ac:dyDescent="0.25">
      <c r="A88" s="41"/>
      <c r="B88" s="42"/>
      <c r="C88" s="42"/>
      <c r="D88" s="42"/>
      <c r="E88" s="42"/>
      <c r="F88" s="42"/>
      <c r="G88" s="42"/>
      <c r="H88" s="42"/>
      <c r="I88" s="42"/>
      <c r="J88" s="42"/>
      <c r="K88" s="42"/>
      <c r="L88" s="42"/>
      <c r="M88" s="42"/>
      <c r="N88" s="42"/>
      <c r="O88" s="283"/>
      <c r="P88" s="42"/>
      <c r="Q88" s="42"/>
      <c r="R88" s="43"/>
      <c r="S88" s="44"/>
    </row>
    <row r="89" spans="1:19" s="38" customFormat="1" x14ac:dyDescent="0.25">
      <c r="A89" s="41"/>
      <c r="B89" s="42"/>
      <c r="C89" s="42"/>
      <c r="D89" s="42"/>
      <c r="E89" s="42"/>
      <c r="F89" s="42"/>
      <c r="G89" s="42"/>
      <c r="H89" s="42"/>
      <c r="I89" s="42"/>
      <c r="J89" s="42"/>
      <c r="K89" s="42"/>
      <c r="L89" s="42"/>
      <c r="M89" s="42"/>
      <c r="N89" s="42"/>
      <c r="O89" s="42"/>
      <c r="P89" s="42"/>
      <c r="Q89" s="42"/>
      <c r="R89" s="43"/>
      <c r="S89" s="44"/>
    </row>
    <row r="90" spans="1:19" ht="15" customHeight="1" x14ac:dyDescent="0.25">
      <c r="A90" s="76" t="str">
        <f>'Planilha Orçamentária Global'!A34</f>
        <v>4.2</v>
      </c>
      <c r="B90" s="354" t="str">
        <f>'Planilha Orçamentária Global'!D34</f>
        <v>Junta plastica de dilatacao para pisos, cor cinza, 27 x 3 mm (altura x espessura) a cada 1,50m</v>
      </c>
      <c r="C90" s="354"/>
      <c r="D90" s="354"/>
      <c r="E90" s="354"/>
      <c r="F90" s="354"/>
      <c r="G90" s="354"/>
      <c r="H90" s="354"/>
      <c r="I90" s="354"/>
      <c r="J90" s="354"/>
      <c r="K90" s="354"/>
      <c r="L90" s="354"/>
      <c r="M90" s="354"/>
      <c r="N90" s="354"/>
      <c r="O90" s="354"/>
      <c r="P90" s="354"/>
      <c r="Q90" s="77"/>
      <c r="R90" s="94">
        <f>I97</f>
        <v>788.55</v>
      </c>
      <c r="S90" s="79" t="str">
        <f>'Planilha Orçamentária Global'!E34</f>
        <v>m</v>
      </c>
    </row>
    <row r="91" spans="1:19" s="38" customFormat="1" ht="15" customHeight="1" x14ac:dyDescent="0.25">
      <c r="A91" s="45" t="s">
        <v>70</v>
      </c>
      <c r="B91" s="357" t="s">
        <v>66</v>
      </c>
      <c r="C91" s="358"/>
      <c r="D91" s="358"/>
      <c r="E91" s="358"/>
      <c r="F91" s="358"/>
      <c r="G91" s="358"/>
      <c r="H91" s="359"/>
      <c r="I91" s="45" t="s">
        <v>67</v>
      </c>
      <c r="J91" s="45" t="s">
        <v>68</v>
      </c>
      <c r="K91" s="45" t="s">
        <v>69</v>
      </c>
      <c r="L91" s="45" t="s">
        <v>71</v>
      </c>
      <c r="M91" s="45" t="s">
        <v>72</v>
      </c>
      <c r="N91" s="45" t="s">
        <v>73</v>
      </c>
      <c r="O91" s="45" t="s">
        <v>74</v>
      </c>
      <c r="P91" s="45" t="s">
        <v>75</v>
      </c>
      <c r="Q91" s="366" t="s">
        <v>76</v>
      </c>
      <c r="R91" s="367"/>
      <c r="S91" s="368"/>
    </row>
    <row r="92" spans="1:19" s="38" customFormat="1" ht="15" customHeight="1" x14ac:dyDescent="0.25">
      <c r="A92" s="61"/>
      <c r="B92" s="360" t="s">
        <v>149</v>
      </c>
      <c r="C92" s="361"/>
      <c r="D92" s="361"/>
      <c r="E92" s="361"/>
      <c r="F92" s="361"/>
      <c r="G92" s="361"/>
      <c r="H92" s="362"/>
      <c r="I92" s="163">
        <f>'Mem Calc Rua Jose Ricardo G C'!R75</f>
        <v>260.29000000000002</v>
      </c>
      <c r="J92" s="56"/>
      <c r="K92" s="47"/>
      <c r="L92" s="56"/>
      <c r="M92" s="47"/>
      <c r="N92" s="59"/>
      <c r="O92" s="47"/>
      <c r="P92" s="56"/>
      <c r="Q92" s="369" t="str">
        <f>$Q$18</f>
        <v>Rua Jose Ricardo Gomes Carnaúba</v>
      </c>
      <c r="R92" s="370"/>
      <c r="S92" s="371"/>
    </row>
    <row r="93" spans="1:19" s="38" customFormat="1" x14ac:dyDescent="0.25">
      <c r="A93" s="62"/>
      <c r="B93" s="363" t="str">
        <f>B92</f>
        <v>Vide Memória de Calc da Rua</v>
      </c>
      <c r="C93" s="364"/>
      <c r="D93" s="364"/>
      <c r="E93" s="364"/>
      <c r="F93" s="364"/>
      <c r="G93" s="364"/>
      <c r="H93" s="365"/>
      <c r="I93" s="167">
        <f>'Mem Calc R Maria Salete STN T1'!R69</f>
        <v>135.59</v>
      </c>
      <c r="J93" s="57"/>
      <c r="K93" s="51"/>
      <c r="L93" s="57"/>
      <c r="M93" s="120"/>
      <c r="N93" s="60"/>
      <c r="O93" s="51"/>
      <c r="P93" s="57"/>
      <c r="Q93" s="372" t="str">
        <f>$Q$19</f>
        <v>Rua Maria Salete S T N (Trecho 1)</v>
      </c>
      <c r="R93" s="373"/>
      <c r="S93" s="374"/>
    </row>
    <row r="94" spans="1:19" s="38" customFormat="1" x14ac:dyDescent="0.25">
      <c r="A94" s="62"/>
      <c r="B94" s="363" t="str">
        <f>B93</f>
        <v>Vide Memória de Calc da Rua</v>
      </c>
      <c r="C94" s="364"/>
      <c r="D94" s="364"/>
      <c r="E94" s="364"/>
      <c r="F94" s="364"/>
      <c r="G94" s="364"/>
      <c r="H94" s="365"/>
      <c r="I94" s="167">
        <f>'Mem Calc R Maria Salete STN T2'!R70</f>
        <v>132.47</v>
      </c>
      <c r="J94" s="57"/>
      <c r="K94" s="51"/>
      <c r="L94" s="57"/>
      <c r="M94" s="51"/>
      <c r="N94" s="57"/>
      <c r="O94" s="51"/>
      <c r="P94" s="57"/>
      <c r="Q94" s="372" t="str">
        <f>$Q$20</f>
        <v>Rua Maria Salete S T N (Trecho 2)</v>
      </c>
      <c r="R94" s="373"/>
      <c r="S94" s="374"/>
    </row>
    <row r="95" spans="1:19" s="38" customFormat="1" x14ac:dyDescent="0.25">
      <c r="A95" s="62"/>
      <c r="B95" s="363" t="str">
        <f>B94</f>
        <v>Vide Memória de Calc da Rua</v>
      </c>
      <c r="C95" s="364"/>
      <c r="D95" s="364"/>
      <c r="E95" s="364"/>
      <c r="F95" s="364"/>
      <c r="G95" s="364"/>
      <c r="H95" s="365"/>
      <c r="I95" s="167">
        <f>'Mem Calc R Mangnólia A T Cavalc'!R69</f>
        <v>217.94</v>
      </c>
      <c r="J95" s="57"/>
      <c r="K95" s="51"/>
      <c r="L95" s="57"/>
      <c r="M95" s="51"/>
      <c r="N95" s="57"/>
      <c r="O95" s="51"/>
      <c r="P95" s="57"/>
      <c r="Q95" s="372" t="str">
        <f>$Q$21</f>
        <v>Rua Magnólia Alves Tenório C</v>
      </c>
      <c r="R95" s="373"/>
      <c r="S95" s="374"/>
    </row>
    <row r="96" spans="1:19" s="266" customFormat="1" x14ac:dyDescent="0.25">
      <c r="A96" s="62"/>
      <c r="B96" s="363" t="str">
        <f>B95</f>
        <v>Vide Memória de Calc da Rua</v>
      </c>
      <c r="C96" s="364"/>
      <c r="D96" s="364"/>
      <c r="E96" s="364"/>
      <c r="F96" s="364"/>
      <c r="G96" s="364"/>
      <c r="H96" s="365"/>
      <c r="I96" s="167">
        <f>'Mem Calc Praça 0501-24'!R69</f>
        <v>42.26</v>
      </c>
      <c r="J96" s="57"/>
      <c r="K96" s="286"/>
      <c r="L96" s="57"/>
      <c r="M96" s="286"/>
      <c r="N96" s="57"/>
      <c r="O96" s="286"/>
      <c r="P96" s="57"/>
      <c r="Q96" s="372" t="str">
        <f>$Q$21</f>
        <v>Rua Magnólia Alves Tenório C</v>
      </c>
      <c r="R96" s="373"/>
      <c r="S96" s="374"/>
    </row>
    <row r="97" spans="1:19" s="38" customFormat="1" x14ac:dyDescent="0.25">
      <c r="A97" s="67">
        <f>SUM(A92:A95)</f>
        <v>0</v>
      </c>
      <c r="B97" s="68"/>
      <c r="C97" s="68"/>
      <c r="D97" s="68"/>
      <c r="E97" s="68"/>
      <c r="F97" s="68"/>
      <c r="G97" s="68"/>
      <c r="H97" s="68"/>
      <c r="I97" s="69">
        <f>TRUNC(SUM(I92:I96),2)</f>
        <v>788.55</v>
      </c>
      <c r="J97" s="69"/>
      <c r="K97" s="69"/>
      <c r="L97" s="69"/>
      <c r="M97" s="69"/>
      <c r="N97" s="69">
        <f>SUM(N92:N95)</f>
        <v>0</v>
      </c>
      <c r="O97" s="69">
        <f>SUM(O92:O95)</f>
        <v>0</v>
      </c>
      <c r="P97" s="69">
        <f>SUM(P92:P95)</f>
        <v>0</v>
      </c>
      <c r="Q97" s="68"/>
      <c r="R97" s="70"/>
      <c r="S97" s="71"/>
    </row>
    <row r="98" spans="1:19" s="38" customFormat="1" ht="15" customHeight="1" x14ac:dyDescent="0.25">
      <c r="A98" s="41"/>
      <c r="B98" s="42"/>
      <c r="C98" s="42"/>
      <c r="D98" s="42"/>
      <c r="E98" s="42"/>
      <c r="F98" s="42"/>
      <c r="G98" s="42"/>
      <c r="H98" s="42"/>
      <c r="I98" s="283"/>
      <c r="J98" s="42"/>
      <c r="K98" s="42"/>
      <c r="L98" s="42"/>
      <c r="M98" s="42"/>
      <c r="N98" s="42"/>
      <c r="O98" s="42"/>
      <c r="P98" s="42"/>
      <c r="Q98" s="42"/>
      <c r="R98" s="43"/>
      <c r="S98" s="44"/>
    </row>
    <row r="99" spans="1:19" s="38" customFormat="1" ht="15" customHeight="1" x14ac:dyDescent="0.25">
      <c r="A99" s="41"/>
      <c r="B99" s="42"/>
      <c r="C99" s="42"/>
      <c r="D99" s="42"/>
      <c r="E99" s="42"/>
      <c r="F99" s="42"/>
      <c r="G99" s="42"/>
      <c r="H99" s="42"/>
      <c r="I99" s="42"/>
      <c r="J99" s="42"/>
      <c r="K99" s="42"/>
      <c r="L99" s="42"/>
      <c r="M99" s="42"/>
      <c r="N99" s="42"/>
      <c r="O99" s="42"/>
      <c r="P99" s="42"/>
      <c r="Q99" s="42"/>
      <c r="R99" s="43"/>
      <c r="S99" s="44"/>
    </row>
    <row r="100" spans="1:19" ht="15" customHeight="1" x14ac:dyDescent="0.25">
      <c r="A100" s="76" t="str">
        <f>'Planilha Orçamentária Global'!A35</f>
        <v>4.3</v>
      </c>
      <c r="B100" s="354" t="str">
        <f>'Planilha Orçamentária Global'!D35</f>
        <v>Lona plástica preta, e=150 micra</v>
      </c>
      <c r="C100" s="354"/>
      <c r="D100" s="354"/>
      <c r="E100" s="354"/>
      <c r="F100" s="354"/>
      <c r="G100" s="354"/>
      <c r="H100" s="354"/>
      <c r="I100" s="354"/>
      <c r="J100" s="354"/>
      <c r="K100" s="354"/>
      <c r="L100" s="354"/>
      <c r="M100" s="354"/>
      <c r="N100" s="354"/>
      <c r="O100" s="354"/>
      <c r="P100" s="354"/>
      <c r="Q100" s="77"/>
      <c r="R100" s="94">
        <f>N107</f>
        <v>1173.83</v>
      </c>
      <c r="S100" s="79" t="str">
        <f>'Planilha Orçamentária Global'!E35</f>
        <v>m²</v>
      </c>
    </row>
    <row r="101" spans="1:19" s="38" customFormat="1" x14ac:dyDescent="0.25">
      <c r="A101" s="45" t="s">
        <v>70</v>
      </c>
      <c r="B101" s="357" t="s">
        <v>66</v>
      </c>
      <c r="C101" s="358"/>
      <c r="D101" s="358"/>
      <c r="E101" s="358"/>
      <c r="F101" s="358"/>
      <c r="G101" s="358"/>
      <c r="H101" s="359"/>
      <c r="I101" s="45" t="s">
        <v>67</v>
      </c>
      <c r="J101" s="45" t="s">
        <v>68</v>
      </c>
      <c r="K101" s="45" t="s">
        <v>69</v>
      </c>
      <c r="L101" s="45" t="s">
        <v>71</v>
      </c>
      <c r="M101" s="45" t="s">
        <v>72</v>
      </c>
      <c r="N101" s="45" t="s">
        <v>73</v>
      </c>
      <c r="O101" s="45" t="s">
        <v>74</v>
      </c>
      <c r="P101" s="45" t="s">
        <v>75</v>
      </c>
      <c r="Q101" s="366" t="s">
        <v>76</v>
      </c>
      <c r="R101" s="367"/>
      <c r="S101" s="368"/>
    </row>
    <row r="102" spans="1:19" s="38" customFormat="1" x14ac:dyDescent="0.25">
      <c r="A102" s="61"/>
      <c r="B102" s="360" t="s">
        <v>149</v>
      </c>
      <c r="C102" s="361"/>
      <c r="D102" s="361"/>
      <c r="E102" s="361"/>
      <c r="F102" s="361"/>
      <c r="G102" s="361"/>
      <c r="H102" s="362"/>
      <c r="I102" s="47"/>
      <c r="J102" s="56"/>
      <c r="K102" s="47"/>
      <c r="L102" s="56"/>
      <c r="M102" s="47"/>
      <c r="N102" s="59">
        <f>'Mem Calc Rua Jose Ricardo G C'!R82</f>
        <v>388.63</v>
      </c>
      <c r="O102" s="47"/>
      <c r="P102" s="56"/>
      <c r="Q102" s="369" t="str">
        <f>$Q$18</f>
        <v>Rua Jose Ricardo Gomes Carnaúba</v>
      </c>
      <c r="R102" s="370"/>
      <c r="S102" s="371"/>
    </row>
    <row r="103" spans="1:19" s="38" customFormat="1" x14ac:dyDescent="0.25">
      <c r="A103" s="62"/>
      <c r="B103" s="363" t="str">
        <f>B102</f>
        <v>Vide Memória de Calc da Rua</v>
      </c>
      <c r="C103" s="364"/>
      <c r="D103" s="364"/>
      <c r="E103" s="364"/>
      <c r="F103" s="364"/>
      <c r="G103" s="364"/>
      <c r="H103" s="365"/>
      <c r="I103" s="51"/>
      <c r="J103" s="57"/>
      <c r="K103" s="51"/>
      <c r="L103" s="57"/>
      <c r="M103" s="120"/>
      <c r="N103" s="166">
        <f>'Mem Calc R Maria Salete STN T1'!R76</f>
        <v>201.59</v>
      </c>
      <c r="O103" s="51"/>
      <c r="P103" s="57"/>
      <c r="Q103" s="372" t="str">
        <f>$Q$19</f>
        <v>Rua Maria Salete S T N (Trecho 1)</v>
      </c>
      <c r="R103" s="373"/>
      <c r="S103" s="374"/>
    </row>
    <row r="104" spans="1:19" s="38" customFormat="1" x14ac:dyDescent="0.25">
      <c r="A104" s="62"/>
      <c r="B104" s="363" t="str">
        <f>B103</f>
        <v>Vide Memória de Calc da Rua</v>
      </c>
      <c r="C104" s="364"/>
      <c r="D104" s="364"/>
      <c r="E104" s="364"/>
      <c r="F104" s="364"/>
      <c r="G104" s="364"/>
      <c r="H104" s="365"/>
      <c r="I104" s="51"/>
      <c r="J104" s="57"/>
      <c r="K104" s="51"/>
      <c r="L104" s="57"/>
      <c r="M104" s="51"/>
      <c r="N104" s="168">
        <f>'Mem Calc R Maria Salete STN T2'!R77</f>
        <v>196.91</v>
      </c>
      <c r="O104" s="51"/>
      <c r="P104" s="57"/>
      <c r="Q104" s="372" t="str">
        <f>$Q$20</f>
        <v>Rua Maria Salete S T N (Trecho 2)</v>
      </c>
      <c r="R104" s="373"/>
      <c r="S104" s="374"/>
    </row>
    <row r="105" spans="1:19" s="38" customFormat="1" ht="15" customHeight="1" x14ac:dyDescent="0.25">
      <c r="A105" s="62"/>
      <c r="B105" s="363" t="str">
        <f>B104</f>
        <v>Vide Memória de Calc da Rua</v>
      </c>
      <c r="C105" s="364"/>
      <c r="D105" s="364"/>
      <c r="E105" s="364"/>
      <c r="F105" s="364"/>
      <c r="G105" s="364"/>
      <c r="H105" s="365"/>
      <c r="I105" s="51"/>
      <c r="J105" s="57"/>
      <c r="K105" s="51"/>
      <c r="L105" s="57"/>
      <c r="M105" s="51"/>
      <c r="N105" s="168">
        <f>'Mem Calc R Mangnólia A T Cavalc'!R76</f>
        <v>325.10000000000002</v>
      </c>
      <c r="O105" s="51"/>
      <c r="P105" s="57"/>
      <c r="Q105" s="372" t="str">
        <f>$Q$21</f>
        <v>Rua Magnólia Alves Tenório C</v>
      </c>
      <c r="R105" s="373"/>
      <c r="S105" s="374"/>
    </row>
    <row r="106" spans="1:19" s="38" customFormat="1" ht="15" customHeight="1" x14ac:dyDescent="0.25">
      <c r="A106" s="63"/>
      <c r="B106" s="363" t="str">
        <f>B105</f>
        <v>Vide Memória de Calc da Rua</v>
      </c>
      <c r="C106" s="364"/>
      <c r="D106" s="364"/>
      <c r="E106" s="364"/>
      <c r="F106" s="364"/>
      <c r="G106" s="364"/>
      <c r="H106" s="365"/>
      <c r="I106" s="54"/>
      <c r="J106" s="58"/>
      <c r="K106" s="54"/>
      <c r="L106" s="58"/>
      <c r="M106" s="54"/>
      <c r="N106" s="194">
        <f>'Mem Calc Praça 0501-24'!R76</f>
        <v>61.6</v>
      </c>
      <c r="O106" s="54"/>
      <c r="P106" s="58"/>
      <c r="Q106" s="377" t="str">
        <f>$Q$22</f>
        <v>Praça 0501/24</v>
      </c>
      <c r="R106" s="378"/>
      <c r="S106" s="379"/>
    </row>
    <row r="107" spans="1:19" s="38" customFormat="1" x14ac:dyDescent="0.25">
      <c r="A107" s="67">
        <f>SUM(A102:A106)</f>
        <v>0</v>
      </c>
      <c r="B107" s="68"/>
      <c r="C107" s="68"/>
      <c r="D107" s="68"/>
      <c r="E107" s="68"/>
      <c r="F107" s="68"/>
      <c r="G107" s="68"/>
      <c r="H107" s="68"/>
      <c r="I107" s="69">
        <f>SUM(I102:I106)</f>
        <v>0</v>
      </c>
      <c r="J107" s="69"/>
      <c r="K107" s="69"/>
      <c r="L107" s="69"/>
      <c r="M107" s="69"/>
      <c r="N107" s="69">
        <f>TRUNC(SUM(N102:N106),2)</f>
        <v>1173.83</v>
      </c>
      <c r="O107" s="69"/>
      <c r="P107" s="69">
        <f>SUM(P102:P106)</f>
        <v>0</v>
      </c>
      <c r="Q107" s="68"/>
      <c r="R107" s="70"/>
      <c r="S107" s="71"/>
    </row>
    <row r="108" spans="1:19" s="38" customFormat="1" x14ac:dyDescent="0.25">
      <c r="A108" s="41"/>
      <c r="B108" s="42"/>
      <c r="C108" s="42"/>
      <c r="D108" s="42"/>
      <c r="E108" s="42"/>
      <c r="F108" s="42"/>
      <c r="G108" s="42"/>
      <c r="H108" s="42"/>
      <c r="I108" s="287"/>
      <c r="J108" s="42"/>
      <c r="K108" s="42"/>
      <c r="L108" s="42"/>
      <c r="M108" s="42"/>
      <c r="N108" s="283"/>
      <c r="O108" s="42"/>
      <c r="P108" s="42"/>
      <c r="Q108" s="42"/>
      <c r="R108" s="43"/>
      <c r="S108" s="44"/>
    </row>
    <row r="109" spans="1:19" s="38" customFormat="1" x14ac:dyDescent="0.25">
      <c r="A109" s="41"/>
      <c r="B109" s="42"/>
      <c r="C109" s="42"/>
      <c r="D109" s="42"/>
      <c r="E109" s="42"/>
      <c r="F109" s="42"/>
      <c r="G109" s="42"/>
      <c r="H109" s="42"/>
      <c r="I109" s="42"/>
      <c r="J109" s="42"/>
      <c r="K109" s="42"/>
      <c r="L109" s="42"/>
      <c r="M109" s="42"/>
      <c r="N109" s="283"/>
      <c r="O109" s="283"/>
      <c r="P109" s="42"/>
      <c r="Q109" s="42"/>
      <c r="R109" s="43"/>
      <c r="S109" s="44"/>
    </row>
    <row r="110" spans="1:19" x14ac:dyDescent="0.25">
      <c r="A110" s="96" t="str">
        <f>'Planilha Orçamentária Global'!A36</f>
        <v>4.4</v>
      </c>
      <c r="B110" s="375" t="str">
        <f>'Planilha Orçamentária Global'!D36</f>
        <v>Piso Tátil</v>
      </c>
      <c r="C110" s="375"/>
      <c r="D110" s="375"/>
      <c r="E110" s="375"/>
      <c r="F110" s="375"/>
      <c r="G110" s="375"/>
      <c r="H110" s="375"/>
      <c r="I110" s="375"/>
      <c r="J110" s="375"/>
      <c r="K110" s="375"/>
      <c r="L110" s="375"/>
      <c r="M110" s="375"/>
      <c r="N110" s="375"/>
      <c r="O110" s="375"/>
      <c r="P110" s="375"/>
      <c r="Q110" s="90"/>
      <c r="R110" s="91"/>
      <c r="S110" s="92"/>
    </row>
    <row r="111" spans="1:19" ht="30" customHeight="1" x14ac:dyDescent="0.25">
      <c r="A111" s="76" t="str">
        <f>'Planilha Orçamentária Global'!A37</f>
        <v>4.4.1</v>
      </c>
      <c r="B111" s="354" t="str">
        <f>'Planilha Orçamentária Global'!D37</f>
        <v xml:space="preserve"> Piso tátil direcional e de alerta, em concreto colorido, p/deficientes visuais, dimensões 30x30cm, aplicado com argamassa industrializada ac-ii, rejuntado, exclusive regularização de base</v>
      </c>
      <c r="C111" s="354"/>
      <c r="D111" s="354"/>
      <c r="E111" s="354"/>
      <c r="F111" s="354"/>
      <c r="G111" s="354"/>
      <c r="H111" s="354"/>
      <c r="I111" s="354"/>
      <c r="J111" s="354"/>
      <c r="K111" s="354"/>
      <c r="L111" s="354"/>
      <c r="M111" s="354"/>
      <c r="N111" s="354"/>
      <c r="O111" s="354"/>
      <c r="P111" s="354"/>
      <c r="Q111" s="77"/>
      <c r="R111" s="94">
        <f>N118</f>
        <v>34.049999999999997</v>
      </c>
      <c r="S111" s="79" t="str">
        <f>'Planilha Orçamentária Global'!E37</f>
        <v>m²</v>
      </c>
    </row>
    <row r="112" spans="1:19" x14ac:dyDescent="0.25">
      <c r="A112" s="45" t="s">
        <v>70</v>
      </c>
      <c r="B112" s="383" t="s">
        <v>66</v>
      </c>
      <c r="C112" s="383"/>
      <c r="D112" s="383"/>
      <c r="E112" s="383"/>
      <c r="F112" s="383"/>
      <c r="G112" s="383"/>
      <c r="H112" s="383"/>
      <c r="I112" s="45" t="s">
        <v>67</v>
      </c>
      <c r="J112" s="45" t="s">
        <v>68</v>
      </c>
      <c r="K112" s="45" t="s">
        <v>69</v>
      </c>
      <c r="L112" s="45" t="s">
        <v>71</v>
      </c>
      <c r="M112" s="45" t="s">
        <v>72</v>
      </c>
      <c r="N112" s="45" t="s">
        <v>73</v>
      </c>
      <c r="O112" s="45" t="s">
        <v>74</v>
      </c>
      <c r="P112" s="45" t="s">
        <v>75</v>
      </c>
      <c r="Q112" s="384" t="s">
        <v>76</v>
      </c>
      <c r="R112" s="384"/>
      <c r="S112" s="384"/>
    </row>
    <row r="113" spans="1:19" x14ac:dyDescent="0.25">
      <c r="A113" s="61"/>
      <c r="B113" s="360" t="s">
        <v>149</v>
      </c>
      <c r="C113" s="361"/>
      <c r="D113" s="361"/>
      <c r="E113" s="361"/>
      <c r="F113" s="361"/>
      <c r="G113" s="361"/>
      <c r="H113" s="362"/>
      <c r="I113" s="47"/>
      <c r="J113" s="56"/>
      <c r="K113" s="47"/>
      <c r="L113" s="56"/>
      <c r="M113" s="47"/>
      <c r="N113" s="59">
        <f>'Mem Calc Rua Jose Ricardo G C'!R90</f>
        <v>13.65</v>
      </c>
      <c r="O113" s="47"/>
      <c r="P113" s="56"/>
      <c r="Q113" s="369" t="str">
        <f>$Q$18</f>
        <v>Rua Jose Ricardo Gomes Carnaúba</v>
      </c>
      <c r="R113" s="370"/>
      <c r="S113" s="371"/>
    </row>
    <row r="114" spans="1:19" x14ac:dyDescent="0.25">
      <c r="A114" s="62"/>
      <c r="B114" s="363" t="str">
        <f>B113</f>
        <v>Vide Memória de Calc da Rua</v>
      </c>
      <c r="C114" s="364"/>
      <c r="D114" s="364"/>
      <c r="E114" s="364"/>
      <c r="F114" s="364"/>
      <c r="G114" s="364"/>
      <c r="H114" s="365"/>
      <c r="I114" s="51"/>
      <c r="J114" s="57"/>
      <c r="K114" s="51"/>
      <c r="L114" s="57"/>
      <c r="M114" s="39"/>
      <c r="N114" s="166">
        <f>'Mem Calc R Maria Salete STN T1'!R84</f>
        <v>3.9</v>
      </c>
      <c r="O114" s="51"/>
      <c r="P114" s="57"/>
      <c r="Q114" s="372" t="str">
        <f>$Q$19</f>
        <v>Rua Maria Salete S T N (Trecho 1)</v>
      </c>
      <c r="R114" s="373"/>
      <c r="S114" s="374"/>
    </row>
    <row r="115" spans="1:19" x14ac:dyDescent="0.25">
      <c r="A115" s="62"/>
      <c r="B115" s="363" t="str">
        <f>B114</f>
        <v>Vide Memória de Calc da Rua</v>
      </c>
      <c r="C115" s="364"/>
      <c r="D115" s="364"/>
      <c r="E115" s="364"/>
      <c r="F115" s="364"/>
      <c r="G115" s="364"/>
      <c r="H115" s="365"/>
      <c r="I115" s="51"/>
      <c r="J115" s="57"/>
      <c r="K115" s="51"/>
      <c r="L115" s="57"/>
      <c r="M115" s="51"/>
      <c r="N115" s="168">
        <f>'Mem Calc R Maria Salete STN T2'!R85</f>
        <v>9.75</v>
      </c>
      <c r="O115" s="51"/>
      <c r="P115" s="57"/>
      <c r="Q115" s="372" t="str">
        <f>$Q$20</f>
        <v>Rua Maria Salete S T N (Trecho 2)</v>
      </c>
      <c r="R115" s="373"/>
      <c r="S115" s="374"/>
    </row>
    <row r="116" spans="1:19" x14ac:dyDescent="0.25">
      <c r="A116" s="62"/>
      <c r="B116" s="363" t="str">
        <f>B115</f>
        <v>Vide Memória de Calc da Rua</v>
      </c>
      <c r="C116" s="364"/>
      <c r="D116" s="364"/>
      <c r="E116" s="364"/>
      <c r="F116" s="364"/>
      <c r="G116" s="364"/>
      <c r="H116" s="365"/>
      <c r="I116" s="51"/>
      <c r="J116" s="57"/>
      <c r="K116" s="51"/>
      <c r="L116" s="57"/>
      <c r="M116" s="51"/>
      <c r="N116" s="168">
        <f>'Mem Calc R Mangnólia A T Cavalc'!R84</f>
        <v>4.5</v>
      </c>
      <c r="O116" s="51"/>
      <c r="P116" s="57"/>
      <c r="Q116" s="372" t="str">
        <f>$Q$21</f>
        <v>Rua Magnólia Alves Tenório C</v>
      </c>
      <c r="R116" s="373"/>
      <c r="S116" s="374"/>
    </row>
    <row r="117" spans="1:19" x14ac:dyDescent="0.25">
      <c r="A117" s="63"/>
      <c r="B117" s="363" t="str">
        <f>B116</f>
        <v>Vide Memória de Calc da Rua</v>
      </c>
      <c r="C117" s="364"/>
      <c r="D117" s="364"/>
      <c r="E117" s="364"/>
      <c r="F117" s="364"/>
      <c r="G117" s="364"/>
      <c r="H117" s="365"/>
      <c r="I117" s="54"/>
      <c r="J117" s="58"/>
      <c r="K117" s="54"/>
      <c r="L117" s="58"/>
      <c r="M117" s="54"/>
      <c r="N117" s="194">
        <f>'Mem Calc Praça 0501-24'!R84</f>
        <v>2.25</v>
      </c>
      <c r="O117" s="54"/>
      <c r="P117" s="58"/>
      <c r="Q117" s="377" t="str">
        <f>$Q$22</f>
        <v>Praça 0501/24</v>
      </c>
      <c r="R117" s="378"/>
      <c r="S117" s="379"/>
    </row>
    <row r="118" spans="1:19" x14ac:dyDescent="0.25">
      <c r="A118" s="67">
        <f>SUM(A113:A117)</f>
        <v>0</v>
      </c>
      <c r="B118" s="68"/>
      <c r="C118" s="68"/>
      <c r="D118" s="68"/>
      <c r="E118" s="68"/>
      <c r="F118" s="68"/>
      <c r="G118" s="68"/>
      <c r="H118" s="68"/>
      <c r="I118" s="69">
        <f>SUM(I113:I117)</f>
        <v>0</v>
      </c>
      <c r="J118" s="69"/>
      <c r="K118" s="69"/>
      <c r="L118" s="69"/>
      <c r="M118" s="69"/>
      <c r="N118" s="69">
        <f>TRUNC(SUM(N113:N117),2)</f>
        <v>34.049999999999997</v>
      </c>
      <c r="O118" s="69">
        <f>SUM(O113:O117)</f>
        <v>0</v>
      </c>
      <c r="P118" s="69">
        <f>SUM(P113:P117)</f>
        <v>0</v>
      </c>
      <c r="Q118" s="68"/>
      <c r="R118" s="70"/>
      <c r="S118" s="71"/>
    </row>
    <row r="119" spans="1:19" x14ac:dyDescent="0.25">
      <c r="A119" s="41"/>
      <c r="B119" s="42"/>
      <c r="C119" s="42"/>
      <c r="D119" s="42"/>
      <c r="E119" s="42"/>
      <c r="F119" s="42"/>
      <c r="G119" s="42"/>
      <c r="H119" s="42"/>
      <c r="I119" s="42"/>
      <c r="J119" s="42"/>
      <c r="K119" s="42"/>
      <c r="L119" s="42"/>
      <c r="M119" s="42"/>
      <c r="N119" s="42"/>
      <c r="O119" s="42"/>
      <c r="P119" s="42"/>
      <c r="Q119" s="42"/>
      <c r="R119" s="43"/>
      <c r="S119" s="44"/>
    </row>
    <row r="120" spans="1:19" x14ac:dyDescent="0.25">
      <c r="A120" s="41"/>
      <c r="B120" s="42"/>
      <c r="C120" s="42"/>
      <c r="D120" s="42"/>
      <c r="E120" s="42"/>
      <c r="F120" s="42"/>
      <c r="G120" s="42"/>
      <c r="H120" s="42"/>
      <c r="I120" s="42"/>
      <c r="J120" s="42"/>
      <c r="K120" s="42"/>
      <c r="L120" s="42"/>
      <c r="M120" s="42"/>
      <c r="N120" s="42"/>
      <c r="O120" s="42"/>
      <c r="P120" s="42"/>
      <c r="Q120" s="42"/>
      <c r="R120" s="43"/>
      <c r="S120" s="44"/>
    </row>
    <row r="121" spans="1:19" ht="15" customHeight="1" x14ac:dyDescent="0.25">
      <c r="A121" s="80" t="str">
        <f>'Planilha Rua Jose Ricardo G C'!$A$38</f>
        <v>5.0</v>
      </c>
      <c r="B121" s="355" t="str">
        <f>'Planilha Rua Jose Ricardo G C'!$D$38</f>
        <v>SINALIZAÇÃO</v>
      </c>
      <c r="C121" s="355"/>
      <c r="D121" s="355"/>
      <c r="E121" s="355"/>
      <c r="F121" s="355"/>
      <c r="G121" s="355"/>
      <c r="H121" s="355"/>
      <c r="I121" s="355"/>
      <c r="J121" s="355"/>
      <c r="K121" s="355"/>
      <c r="L121" s="355"/>
      <c r="M121" s="355"/>
      <c r="N121" s="355"/>
      <c r="O121" s="355"/>
      <c r="P121" s="355"/>
      <c r="Q121" s="81"/>
      <c r="R121" s="82"/>
      <c r="S121" s="83"/>
    </row>
    <row r="122" spans="1:19" ht="15" customHeight="1" x14ac:dyDescent="0.25">
      <c r="A122" s="76" t="str">
        <f>'Planilha Rua Jose Ricardo G C'!$A$39</f>
        <v>5.1</v>
      </c>
      <c r="B122" s="354" t="str">
        <f>'Planilha Rua Jose Ricardo G C'!$D$39</f>
        <v xml:space="preserve">Placa esmaltada para identificação de rua </v>
      </c>
      <c r="C122" s="354"/>
      <c r="D122" s="354"/>
      <c r="E122" s="354"/>
      <c r="F122" s="354"/>
      <c r="G122" s="354"/>
      <c r="H122" s="354"/>
      <c r="I122" s="354"/>
      <c r="J122" s="354"/>
      <c r="K122" s="354"/>
      <c r="L122" s="354"/>
      <c r="M122" s="354"/>
      <c r="N122" s="354"/>
      <c r="O122" s="354"/>
      <c r="P122" s="354"/>
      <c r="Q122" s="77"/>
      <c r="R122" s="94">
        <f>TRUNC(A129,2)</f>
        <v>10</v>
      </c>
      <c r="S122" s="79" t="str">
        <f>'Planilha Orçamentária Global'!E39</f>
        <v>und</v>
      </c>
    </row>
    <row r="123" spans="1:19" s="102" customFormat="1" x14ac:dyDescent="0.25">
      <c r="A123" s="45" t="s">
        <v>70</v>
      </c>
      <c r="B123" s="383" t="s">
        <v>66</v>
      </c>
      <c r="C123" s="383"/>
      <c r="D123" s="383"/>
      <c r="E123" s="383"/>
      <c r="F123" s="383"/>
      <c r="G123" s="383"/>
      <c r="H123" s="383"/>
      <c r="I123" s="45" t="s">
        <v>67</v>
      </c>
      <c r="J123" s="45" t="s">
        <v>68</v>
      </c>
      <c r="K123" s="45" t="s">
        <v>69</v>
      </c>
      <c r="L123" s="45" t="s">
        <v>71</v>
      </c>
      <c r="M123" s="45" t="s">
        <v>72</v>
      </c>
      <c r="N123" s="45" t="s">
        <v>73</v>
      </c>
      <c r="O123" s="45" t="s">
        <v>74</v>
      </c>
      <c r="P123" s="45" t="s">
        <v>75</v>
      </c>
      <c r="Q123" s="384" t="s">
        <v>76</v>
      </c>
      <c r="R123" s="384"/>
      <c r="S123" s="384"/>
    </row>
    <row r="124" spans="1:19" s="102" customFormat="1" x14ac:dyDescent="0.25">
      <c r="A124" s="191">
        <f>'Mem Calc Rua Jose Ricardo G C'!R98</f>
        <v>2</v>
      </c>
      <c r="B124" s="360" t="s">
        <v>149</v>
      </c>
      <c r="C124" s="361"/>
      <c r="D124" s="361"/>
      <c r="E124" s="361"/>
      <c r="F124" s="361"/>
      <c r="G124" s="361"/>
      <c r="H124" s="362"/>
      <c r="I124" s="47"/>
      <c r="J124" s="56"/>
      <c r="K124" s="47"/>
      <c r="L124" s="56"/>
      <c r="M124" s="47"/>
      <c r="N124" s="59"/>
      <c r="O124" s="47"/>
      <c r="P124" s="56"/>
      <c r="Q124" s="369" t="str">
        <f>$Q$18</f>
        <v>Rua Jose Ricardo Gomes Carnaúba</v>
      </c>
      <c r="R124" s="370"/>
      <c r="S124" s="371"/>
    </row>
    <row r="125" spans="1:19" s="102" customFormat="1" x14ac:dyDescent="0.25">
      <c r="A125" s="192">
        <f>'Mem Calc R Maria Salete STN T1'!R92</f>
        <v>2</v>
      </c>
      <c r="B125" s="363" t="str">
        <f>B124</f>
        <v>Vide Memória de Calc da Rua</v>
      </c>
      <c r="C125" s="364"/>
      <c r="D125" s="364"/>
      <c r="E125" s="364"/>
      <c r="F125" s="364"/>
      <c r="G125" s="364"/>
      <c r="H125" s="365"/>
      <c r="I125" s="51"/>
      <c r="J125" s="57"/>
      <c r="K125" s="51"/>
      <c r="L125" s="57"/>
      <c r="M125" s="120"/>
      <c r="N125" s="60"/>
      <c r="O125" s="51"/>
      <c r="P125" s="57"/>
      <c r="Q125" s="372" t="str">
        <f>$Q$19</f>
        <v>Rua Maria Salete S T N (Trecho 1)</v>
      </c>
      <c r="R125" s="373"/>
      <c r="S125" s="374"/>
    </row>
    <row r="126" spans="1:19" s="102" customFormat="1" x14ac:dyDescent="0.25">
      <c r="A126" s="192">
        <f>'Mem Calc R Maria Salete STN T2'!R93</f>
        <v>2</v>
      </c>
      <c r="B126" s="363" t="str">
        <f>B125</f>
        <v>Vide Memória de Calc da Rua</v>
      </c>
      <c r="C126" s="364"/>
      <c r="D126" s="364"/>
      <c r="E126" s="364"/>
      <c r="F126" s="364"/>
      <c r="G126" s="364"/>
      <c r="H126" s="365"/>
      <c r="I126" s="51"/>
      <c r="J126" s="57"/>
      <c r="K126" s="51"/>
      <c r="L126" s="57"/>
      <c r="M126" s="120"/>
      <c r="N126" s="60"/>
      <c r="O126" s="51"/>
      <c r="P126" s="57"/>
      <c r="Q126" s="372" t="str">
        <f>$Q$20</f>
        <v>Rua Maria Salete S T N (Trecho 2)</v>
      </c>
      <c r="R126" s="373"/>
      <c r="S126" s="374"/>
    </row>
    <row r="127" spans="1:19" s="102" customFormat="1" x14ac:dyDescent="0.25">
      <c r="A127" s="192">
        <f>'Mem Calc R Mangnólia A T Cavalc'!R92</f>
        <v>2</v>
      </c>
      <c r="B127" s="363" t="str">
        <f>B126</f>
        <v>Vide Memória de Calc da Rua</v>
      </c>
      <c r="C127" s="364"/>
      <c r="D127" s="364"/>
      <c r="E127" s="364"/>
      <c r="F127" s="364"/>
      <c r="G127" s="364"/>
      <c r="H127" s="365"/>
      <c r="I127" s="51"/>
      <c r="J127" s="57"/>
      <c r="K127" s="51"/>
      <c r="L127" s="57"/>
      <c r="M127" s="120"/>
      <c r="N127" s="60"/>
      <c r="O127" s="51"/>
      <c r="P127" s="57"/>
      <c r="Q127" s="372" t="str">
        <f>$Q$21</f>
        <v>Rua Magnólia Alves Tenório C</v>
      </c>
      <c r="R127" s="373"/>
      <c r="S127" s="374"/>
    </row>
    <row r="128" spans="1:19" s="102" customFormat="1" x14ac:dyDescent="0.25">
      <c r="A128" s="192">
        <f>'Mem Calc Praça 0501-24'!R92</f>
        <v>2</v>
      </c>
      <c r="B128" s="363" t="str">
        <f>B127</f>
        <v>Vide Memória de Calc da Rua</v>
      </c>
      <c r="C128" s="364"/>
      <c r="D128" s="364"/>
      <c r="E128" s="364"/>
      <c r="F128" s="364"/>
      <c r="G128" s="364"/>
      <c r="H128" s="365"/>
      <c r="I128" s="51"/>
      <c r="J128" s="57"/>
      <c r="K128" s="51"/>
      <c r="L128" s="57"/>
      <c r="M128" s="120"/>
      <c r="N128" s="60"/>
      <c r="O128" s="51"/>
      <c r="P128" s="57"/>
      <c r="Q128" s="377" t="str">
        <f>$Q$22</f>
        <v>Praça 0501/24</v>
      </c>
      <c r="R128" s="378"/>
      <c r="S128" s="379"/>
    </row>
    <row r="129" spans="1:19" s="102" customFormat="1" x14ac:dyDescent="0.25">
      <c r="A129" s="67">
        <f>SUM(A124:A128)</f>
        <v>10</v>
      </c>
      <c r="B129" s="68"/>
      <c r="C129" s="68"/>
      <c r="D129" s="68"/>
      <c r="E129" s="68"/>
      <c r="F129" s="68"/>
      <c r="G129" s="68"/>
      <c r="H129" s="68"/>
      <c r="I129" s="69"/>
      <c r="J129" s="69"/>
      <c r="K129" s="69"/>
      <c r="L129" s="69"/>
      <c r="M129" s="69"/>
      <c r="N129" s="69"/>
      <c r="O129" s="69"/>
      <c r="P129" s="69"/>
      <c r="Q129" s="68"/>
      <c r="R129" s="70"/>
      <c r="S129" s="71"/>
    </row>
    <row r="130" spans="1:19" s="102" customFormat="1" x14ac:dyDescent="0.25"/>
    <row r="131" spans="1:19" s="102" customFormat="1" x14ac:dyDescent="0.25"/>
    <row r="132" spans="1:19" s="102" customFormat="1" x14ac:dyDescent="0.25">
      <c r="A132" s="76" t="str">
        <f>'Planilha Rua Jose Ricardo G C'!$A$40</f>
        <v>5.2</v>
      </c>
      <c r="B132" s="354" t="str">
        <f>'Planilha Rua Jose Ricardo G C'!$D$40</f>
        <v>Placa de sinalização em chapa de aço num 16 com pintura refletiva</v>
      </c>
      <c r="C132" s="354"/>
      <c r="D132" s="354"/>
      <c r="E132" s="354"/>
      <c r="F132" s="354"/>
      <c r="G132" s="354"/>
      <c r="H132" s="354"/>
      <c r="I132" s="354"/>
      <c r="J132" s="354"/>
      <c r="K132" s="354"/>
      <c r="L132" s="354"/>
      <c r="M132" s="354"/>
      <c r="N132" s="354"/>
      <c r="O132" s="354"/>
      <c r="P132" s="354"/>
      <c r="Q132" s="77"/>
      <c r="R132" s="94">
        <f>TRUNC(P139,2)</f>
        <v>2.96</v>
      </c>
      <c r="S132" s="79" t="str">
        <f>'Planilha Orçamentária Global'!E40</f>
        <v>m²</v>
      </c>
    </row>
    <row r="133" spans="1:19" s="102" customFormat="1" x14ac:dyDescent="0.25">
      <c r="A133" s="45"/>
      <c r="B133" s="383" t="s">
        <v>66</v>
      </c>
      <c r="C133" s="383"/>
      <c r="D133" s="383"/>
      <c r="E133" s="383"/>
      <c r="F133" s="383"/>
      <c r="G133" s="383"/>
      <c r="H133" s="383"/>
      <c r="I133" s="366" t="s">
        <v>5</v>
      </c>
      <c r="J133" s="368"/>
      <c r="K133" s="366" t="s">
        <v>129</v>
      </c>
      <c r="L133" s="367"/>
      <c r="M133" s="367"/>
      <c r="N133" s="368"/>
      <c r="O133" s="45" t="s">
        <v>130</v>
      </c>
      <c r="P133" s="45" t="s">
        <v>118</v>
      </c>
      <c r="Q133" s="384" t="s">
        <v>76</v>
      </c>
      <c r="R133" s="384"/>
      <c r="S133" s="384"/>
    </row>
    <row r="134" spans="1:19" s="102" customFormat="1" x14ac:dyDescent="0.25">
      <c r="A134" s="61"/>
      <c r="B134" s="360" t="s">
        <v>149</v>
      </c>
      <c r="C134" s="361"/>
      <c r="D134" s="361"/>
      <c r="E134" s="361"/>
      <c r="F134" s="361"/>
      <c r="G134" s="361"/>
      <c r="H134" s="362"/>
      <c r="I134" s="360"/>
      <c r="J134" s="362"/>
      <c r="K134" s="360"/>
      <c r="L134" s="361"/>
      <c r="M134" s="361"/>
      <c r="N134" s="362"/>
      <c r="O134" s="47"/>
      <c r="P134" s="186">
        <f>'Mem Calc Rua Jose Ricardo G C'!R105</f>
        <v>0.89</v>
      </c>
      <c r="Q134" s="369" t="str">
        <f>$Q$18</f>
        <v>Rua Jose Ricardo Gomes Carnaúba</v>
      </c>
      <c r="R134" s="370"/>
      <c r="S134" s="371"/>
    </row>
    <row r="135" spans="1:19" ht="15" customHeight="1" x14ac:dyDescent="0.25">
      <c r="A135" s="62"/>
      <c r="B135" s="363" t="str">
        <f>B134</f>
        <v>Vide Memória de Calc da Rua</v>
      </c>
      <c r="C135" s="364"/>
      <c r="D135" s="364"/>
      <c r="E135" s="364"/>
      <c r="F135" s="364"/>
      <c r="G135" s="364"/>
      <c r="H135" s="365"/>
      <c r="I135" s="363"/>
      <c r="J135" s="365"/>
      <c r="K135" s="363"/>
      <c r="L135" s="364"/>
      <c r="M135" s="364"/>
      <c r="N135" s="365"/>
      <c r="O135" s="51"/>
      <c r="P135" s="187">
        <f>'Mem Calc R Maria Salete STN T1'!R99</f>
        <v>0.3</v>
      </c>
      <c r="Q135" s="372" t="str">
        <f>$Q$19</f>
        <v>Rua Maria Salete S T N (Trecho 1)</v>
      </c>
      <c r="R135" s="373"/>
      <c r="S135" s="374"/>
    </row>
    <row r="136" spans="1:19" s="102" customFormat="1" ht="15" customHeight="1" x14ac:dyDescent="0.25">
      <c r="A136" s="62"/>
      <c r="B136" s="363" t="str">
        <f>B135</f>
        <v>Vide Memória de Calc da Rua</v>
      </c>
      <c r="C136" s="364"/>
      <c r="D136" s="364"/>
      <c r="E136" s="364"/>
      <c r="F136" s="364"/>
      <c r="G136" s="364"/>
      <c r="H136" s="365"/>
      <c r="I136" s="363"/>
      <c r="J136" s="365"/>
      <c r="K136" s="363"/>
      <c r="L136" s="364"/>
      <c r="M136" s="364"/>
      <c r="N136" s="365"/>
      <c r="O136" s="51"/>
      <c r="P136" s="187">
        <f>'Mem Calc R Maria Salete STN T2'!R100</f>
        <v>0.89</v>
      </c>
      <c r="Q136" s="372" t="str">
        <f>$Q$20</f>
        <v>Rua Maria Salete S T N (Trecho 2)</v>
      </c>
      <c r="R136" s="373"/>
      <c r="S136" s="374"/>
    </row>
    <row r="137" spans="1:19" s="102" customFormat="1" ht="15" customHeight="1" x14ac:dyDescent="0.25">
      <c r="A137" s="62"/>
      <c r="B137" s="363" t="str">
        <f>B136</f>
        <v>Vide Memória de Calc da Rua</v>
      </c>
      <c r="C137" s="364"/>
      <c r="D137" s="364"/>
      <c r="E137" s="364"/>
      <c r="F137" s="364"/>
      <c r="G137" s="364"/>
      <c r="H137" s="365"/>
      <c r="I137" s="363"/>
      <c r="J137" s="365"/>
      <c r="K137" s="363"/>
      <c r="L137" s="364"/>
      <c r="M137" s="364"/>
      <c r="N137" s="365"/>
      <c r="O137" s="51"/>
      <c r="P137" s="187">
        <f>'Mem Calc R Mangnólia A T Cavalc'!R99</f>
        <v>0.28999999999999998</v>
      </c>
      <c r="Q137" s="372" t="str">
        <f>$Q$21</f>
        <v>Rua Magnólia Alves Tenório C</v>
      </c>
      <c r="R137" s="373"/>
      <c r="S137" s="374"/>
    </row>
    <row r="138" spans="1:19" s="102" customFormat="1" ht="15" customHeight="1" x14ac:dyDescent="0.25">
      <c r="A138" s="62"/>
      <c r="B138" s="363" t="str">
        <f>B137</f>
        <v>Vide Memória de Calc da Rua</v>
      </c>
      <c r="C138" s="364"/>
      <c r="D138" s="364"/>
      <c r="E138" s="364"/>
      <c r="F138" s="364"/>
      <c r="G138" s="364"/>
      <c r="H138" s="365"/>
      <c r="I138" s="363"/>
      <c r="J138" s="365"/>
      <c r="K138" s="363"/>
      <c r="L138" s="364"/>
      <c r="M138" s="364"/>
      <c r="N138" s="365"/>
      <c r="O138" s="51"/>
      <c r="P138" s="187">
        <f>'Mem Calc Praça 0501-24'!R99</f>
        <v>0.59</v>
      </c>
      <c r="Q138" s="377" t="str">
        <f>$Q$22</f>
        <v>Praça 0501/24</v>
      </c>
      <c r="R138" s="378"/>
      <c r="S138" s="379"/>
    </row>
    <row r="139" spans="1:19" s="102" customFormat="1" ht="15" customHeight="1" x14ac:dyDescent="0.25">
      <c r="A139" s="67"/>
      <c r="B139" s="68"/>
      <c r="C139" s="68"/>
      <c r="D139" s="68"/>
      <c r="E139" s="68"/>
      <c r="F139" s="68"/>
      <c r="G139" s="68"/>
      <c r="H139" s="68"/>
      <c r="I139" s="388">
        <f>SUM(I134:J135)</f>
        <v>0</v>
      </c>
      <c r="J139" s="388"/>
      <c r="K139" s="69"/>
      <c r="L139" s="69"/>
      <c r="M139" s="69"/>
      <c r="N139" s="69"/>
      <c r="O139" s="69"/>
      <c r="P139" s="188">
        <f>TRUNC(SUM(P134:P138),2)</f>
        <v>2.96</v>
      </c>
      <c r="Q139" s="68"/>
      <c r="R139" s="70"/>
      <c r="S139" s="71"/>
    </row>
    <row r="140" spans="1:19" s="102" customFormat="1" x14ac:dyDescent="0.25"/>
    <row r="141" spans="1:19" s="102" customFormat="1" x14ac:dyDescent="0.25"/>
    <row r="142" spans="1:19" s="102" customFormat="1" x14ac:dyDescent="0.25">
      <c r="A142" s="76" t="str">
        <f>'Planilha Rua Jose Ricardo G C'!$A$41</f>
        <v>5.3</v>
      </c>
      <c r="B142" s="354" t="str">
        <f>'Planilha Rua Jose Ricardo G C'!$D$41</f>
        <v>Sinalização horizontal com tinta retrorrefletiva a base de resina acrílica com microesferas de vidro</v>
      </c>
      <c r="C142" s="354"/>
      <c r="D142" s="354"/>
      <c r="E142" s="354"/>
      <c r="F142" s="354"/>
      <c r="G142" s="354"/>
      <c r="H142" s="354"/>
      <c r="I142" s="354"/>
      <c r="J142" s="354"/>
      <c r="K142" s="354"/>
      <c r="L142" s="354"/>
      <c r="M142" s="354"/>
      <c r="N142" s="354"/>
      <c r="O142" s="354"/>
      <c r="P142" s="354"/>
      <c r="Q142" s="77"/>
      <c r="R142" s="94">
        <f>TRUNC(P149,2)</f>
        <v>9</v>
      </c>
      <c r="S142" s="79" t="str">
        <f>'Planilha Orçamentária Global'!E41</f>
        <v>m²</v>
      </c>
    </row>
    <row r="143" spans="1:19" s="102" customFormat="1" x14ac:dyDescent="0.25">
      <c r="A143" s="45" t="s">
        <v>70</v>
      </c>
      <c r="B143" s="383" t="s">
        <v>66</v>
      </c>
      <c r="C143" s="383"/>
      <c r="D143" s="383"/>
      <c r="E143" s="383"/>
      <c r="F143" s="383"/>
      <c r="G143" s="383"/>
      <c r="H143" s="383"/>
      <c r="I143" s="366"/>
      <c r="J143" s="368"/>
      <c r="K143" s="366" t="s">
        <v>131</v>
      </c>
      <c r="L143" s="367"/>
      <c r="M143" s="367"/>
      <c r="N143" s="368"/>
      <c r="O143" s="45" t="s">
        <v>130</v>
      </c>
      <c r="P143" s="45" t="s">
        <v>118</v>
      </c>
      <c r="Q143" s="384" t="s">
        <v>76</v>
      </c>
      <c r="R143" s="384"/>
      <c r="S143" s="384"/>
    </row>
    <row r="144" spans="1:19" s="102" customFormat="1" x14ac:dyDescent="0.25">
      <c r="A144" s="61"/>
      <c r="B144" s="360" t="s">
        <v>149</v>
      </c>
      <c r="C144" s="361"/>
      <c r="D144" s="361"/>
      <c r="E144" s="361"/>
      <c r="F144" s="361"/>
      <c r="G144" s="361"/>
      <c r="H144" s="362"/>
      <c r="I144" s="360"/>
      <c r="J144" s="362"/>
      <c r="K144" s="389"/>
      <c r="L144" s="361"/>
      <c r="M144" s="361"/>
      <c r="N144" s="362"/>
      <c r="O144" s="161"/>
      <c r="P144" s="164">
        <f>'Mem Calc Rua Jose Ricardo G C'!R112</f>
        <v>3.5</v>
      </c>
      <c r="Q144" s="369" t="str">
        <f>$Q$18</f>
        <v>Rua Jose Ricardo Gomes Carnaúba</v>
      </c>
      <c r="R144" s="370"/>
      <c r="S144" s="371"/>
    </row>
    <row r="145" spans="1:19" ht="15" customHeight="1" x14ac:dyDescent="0.25">
      <c r="A145" s="62"/>
      <c r="B145" s="363" t="str">
        <f>B144</f>
        <v>Vide Memória de Calc da Rua</v>
      </c>
      <c r="C145" s="364"/>
      <c r="D145" s="364"/>
      <c r="E145" s="364"/>
      <c r="F145" s="364"/>
      <c r="G145" s="364"/>
      <c r="H145" s="365"/>
      <c r="I145" s="363"/>
      <c r="J145" s="365"/>
      <c r="K145" s="363"/>
      <c r="L145" s="364"/>
      <c r="M145" s="364"/>
      <c r="N145" s="365"/>
      <c r="O145" s="189"/>
      <c r="P145" s="168">
        <f>'Mem Calc R Maria Salete STN T1'!R106</f>
        <v>1</v>
      </c>
      <c r="Q145" s="372" t="str">
        <f>$Q$19</f>
        <v>Rua Maria Salete S T N (Trecho 1)</v>
      </c>
      <c r="R145" s="373"/>
      <c r="S145" s="374"/>
    </row>
    <row r="146" spans="1:19" s="102" customFormat="1" ht="15" customHeight="1" x14ac:dyDescent="0.25">
      <c r="A146" s="62"/>
      <c r="B146" s="363" t="str">
        <f>B145</f>
        <v>Vide Memória de Calc da Rua</v>
      </c>
      <c r="C146" s="364"/>
      <c r="D146" s="364"/>
      <c r="E146" s="364"/>
      <c r="F146" s="364"/>
      <c r="G146" s="364"/>
      <c r="H146" s="365"/>
      <c r="I146" s="363"/>
      <c r="J146" s="365"/>
      <c r="K146" s="363"/>
      <c r="L146" s="364"/>
      <c r="M146" s="364"/>
      <c r="N146" s="365"/>
      <c r="O146" s="189"/>
      <c r="P146" s="168">
        <f>'Mem Calc R Maria Salete STN T2'!R107</f>
        <v>2.5</v>
      </c>
      <c r="Q146" s="372" t="str">
        <f>$Q$20</f>
        <v>Rua Maria Salete S T N (Trecho 2)</v>
      </c>
      <c r="R146" s="373"/>
      <c r="S146" s="374"/>
    </row>
    <row r="147" spans="1:19" s="102" customFormat="1" ht="15" customHeight="1" x14ac:dyDescent="0.25">
      <c r="A147" s="62"/>
      <c r="B147" s="363" t="str">
        <f>B146</f>
        <v>Vide Memória de Calc da Rua</v>
      </c>
      <c r="C147" s="364"/>
      <c r="D147" s="364"/>
      <c r="E147" s="364"/>
      <c r="F147" s="364"/>
      <c r="G147" s="364"/>
      <c r="H147" s="365"/>
      <c r="I147" s="363"/>
      <c r="J147" s="365"/>
      <c r="K147" s="363"/>
      <c r="L147" s="364"/>
      <c r="M147" s="364"/>
      <c r="N147" s="365"/>
      <c r="O147" s="189"/>
      <c r="P147" s="168">
        <f>'Mem Calc R Mangnólia A T Cavalc'!R106</f>
        <v>1.5</v>
      </c>
      <c r="Q147" s="372" t="str">
        <f>$Q$21</f>
        <v>Rua Magnólia Alves Tenório C</v>
      </c>
      <c r="R147" s="373"/>
      <c r="S147" s="374"/>
    </row>
    <row r="148" spans="1:19" s="102" customFormat="1" ht="15" customHeight="1" x14ac:dyDescent="0.25">
      <c r="A148" s="62"/>
      <c r="B148" s="363" t="str">
        <f>B147</f>
        <v>Vide Memória de Calc da Rua</v>
      </c>
      <c r="C148" s="364"/>
      <c r="D148" s="364"/>
      <c r="E148" s="364"/>
      <c r="F148" s="364"/>
      <c r="G148" s="364"/>
      <c r="H148" s="365"/>
      <c r="I148" s="363"/>
      <c r="J148" s="365"/>
      <c r="K148" s="363"/>
      <c r="L148" s="364"/>
      <c r="M148" s="364"/>
      <c r="N148" s="365"/>
      <c r="O148" s="189"/>
      <c r="P148" s="168">
        <f>'Mem Calc Praça 0501-24'!R106</f>
        <v>0.5</v>
      </c>
      <c r="Q148" s="377" t="str">
        <f>$Q$22</f>
        <v>Praça 0501/24</v>
      </c>
      <c r="R148" s="378"/>
      <c r="S148" s="379"/>
    </row>
    <row r="149" spans="1:19" s="102" customFormat="1" ht="15" customHeight="1" x14ac:dyDescent="0.25">
      <c r="A149" s="67"/>
      <c r="B149" s="68"/>
      <c r="C149" s="68"/>
      <c r="D149" s="68"/>
      <c r="E149" s="68"/>
      <c r="F149" s="68"/>
      <c r="G149" s="68"/>
      <c r="H149" s="68"/>
      <c r="I149" s="69"/>
      <c r="J149" s="69"/>
      <c r="K149" s="69"/>
      <c r="L149" s="69"/>
      <c r="M149" s="69"/>
      <c r="N149" s="69"/>
      <c r="O149" s="69"/>
      <c r="P149" s="69">
        <f>TRUNC(SUM(P144:P148),2)</f>
        <v>9</v>
      </c>
      <c r="Q149" s="68"/>
      <c r="R149" s="70"/>
      <c r="S149" s="71"/>
    </row>
    <row r="150" spans="1:19" s="102" customFormat="1" x14ac:dyDescent="0.25"/>
    <row r="151" spans="1:19" s="102" customFormat="1" x14ac:dyDescent="0.25"/>
    <row r="152" spans="1:19" s="102" customFormat="1" x14ac:dyDescent="0.25">
      <c r="A152" s="76" t="str">
        <f>'Planilha Rua Jose Ricardo G C'!$A$42</f>
        <v>5.4</v>
      </c>
      <c r="B152" s="354" t="str">
        <f>'Planilha Rua Jose Ricardo G C'!$D$42</f>
        <v>Confecção suporte e travessa para placa de sinalização</v>
      </c>
      <c r="C152" s="354"/>
      <c r="D152" s="354"/>
      <c r="E152" s="354"/>
      <c r="F152" s="354"/>
      <c r="G152" s="354"/>
      <c r="H152" s="354"/>
      <c r="I152" s="354"/>
      <c r="J152" s="354"/>
      <c r="K152" s="354"/>
      <c r="L152" s="354"/>
      <c r="M152" s="354"/>
      <c r="N152" s="354"/>
      <c r="O152" s="354"/>
      <c r="P152" s="354"/>
      <c r="Q152" s="77"/>
      <c r="R152" s="94">
        <f>TRUNC(P159,2)</f>
        <v>20</v>
      </c>
      <c r="S152" s="79" t="str">
        <f>'Planilha Orçamentária Global'!E42</f>
        <v>und</v>
      </c>
    </row>
    <row r="153" spans="1:19" s="102" customFormat="1" x14ac:dyDescent="0.25">
      <c r="A153" s="45" t="s">
        <v>70</v>
      </c>
      <c r="B153" s="383" t="s">
        <v>66</v>
      </c>
      <c r="C153" s="383"/>
      <c r="D153" s="383"/>
      <c r="E153" s="383"/>
      <c r="F153" s="383"/>
      <c r="G153" s="383"/>
      <c r="H153" s="383"/>
      <c r="I153" s="366"/>
      <c r="J153" s="368"/>
      <c r="K153" s="366" t="s">
        <v>132</v>
      </c>
      <c r="L153" s="367"/>
      <c r="M153" s="367"/>
      <c r="N153" s="368"/>
      <c r="O153" s="45" t="s">
        <v>133</v>
      </c>
      <c r="P153" s="45" t="s">
        <v>134</v>
      </c>
      <c r="Q153" s="384" t="s">
        <v>76</v>
      </c>
      <c r="R153" s="384"/>
      <c r="S153" s="384"/>
    </row>
    <row r="154" spans="1:19" s="102" customFormat="1" x14ac:dyDescent="0.25">
      <c r="A154" s="61"/>
      <c r="B154" s="360" t="s">
        <v>149</v>
      </c>
      <c r="C154" s="361"/>
      <c r="D154" s="361"/>
      <c r="E154" s="361"/>
      <c r="F154" s="361"/>
      <c r="G154" s="361"/>
      <c r="H154" s="362"/>
      <c r="I154" s="360"/>
      <c r="J154" s="362"/>
      <c r="K154" s="389"/>
      <c r="L154" s="361"/>
      <c r="M154" s="361"/>
      <c r="N154" s="362"/>
      <c r="O154" s="47"/>
      <c r="P154" s="164">
        <f>'Mem Calc Rua Jose Ricardo G C'!R119</f>
        <v>5</v>
      </c>
      <c r="Q154" s="369" t="str">
        <f>$Q$18</f>
        <v>Rua Jose Ricardo Gomes Carnaúba</v>
      </c>
      <c r="R154" s="370"/>
      <c r="S154" s="371"/>
    </row>
    <row r="155" spans="1:19" ht="15" customHeight="1" x14ac:dyDescent="0.25">
      <c r="A155" s="62"/>
      <c r="B155" s="363" t="str">
        <f>B154</f>
        <v>Vide Memória de Calc da Rua</v>
      </c>
      <c r="C155" s="364"/>
      <c r="D155" s="364"/>
      <c r="E155" s="364"/>
      <c r="F155" s="364"/>
      <c r="G155" s="364"/>
      <c r="H155" s="365"/>
      <c r="I155" s="363"/>
      <c r="J155" s="365"/>
      <c r="K155" s="363"/>
      <c r="L155" s="364"/>
      <c r="M155" s="364"/>
      <c r="N155" s="365"/>
      <c r="O155" s="51"/>
      <c r="P155" s="168">
        <f>'Mem Calc R Maria Salete STN T1'!R113</f>
        <v>3</v>
      </c>
      <c r="Q155" s="372" t="str">
        <f>$Q$19</f>
        <v>Rua Maria Salete S T N (Trecho 1)</v>
      </c>
      <c r="R155" s="373"/>
      <c r="S155" s="374"/>
    </row>
    <row r="156" spans="1:19" s="102" customFormat="1" ht="15" customHeight="1" x14ac:dyDescent="0.25">
      <c r="A156" s="62"/>
      <c r="B156" s="363" t="str">
        <f>B155</f>
        <v>Vide Memória de Calc da Rua</v>
      </c>
      <c r="C156" s="364"/>
      <c r="D156" s="364"/>
      <c r="E156" s="364"/>
      <c r="F156" s="364"/>
      <c r="G156" s="364"/>
      <c r="H156" s="365"/>
      <c r="I156" s="363"/>
      <c r="J156" s="365"/>
      <c r="K156" s="363"/>
      <c r="L156" s="364"/>
      <c r="M156" s="364"/>
      <c r="N156" s="365"/>
      <c r="O156" s="51"/>
      <c r="P156" s="168">
        <f>'Mem Calc R Maria Salete STN T2'!R114</f>
        <v>5</v>
      </c>
      <c r="Q156" s="372" t="str">
        <f>$Q$20</f>
        <v>Rua Maria Salete S T N (Trecho 2)</v>
      </c>
      <c r="R156" s="373"/>
      <c r="S156" s="374"/>
    </row>
    <row r="157" spans="1:19" s="102" customFormat="1" ht="15" customHeight="1" x14ac:dyDescent="0.25">
      <c r="A157" s="62"/>
      <c r="B157" s="363" t="str">
        <f>B156</f>
        <v>Vide Memória de Calc da Rua</v>
      </c>
      <c r="C157" s="364"/>
      <c r="D157" s="364"/>
      <c r="E157" s="364"/>
      <c r="F157" s="364"/>
      <c r="G157" s="364"/>
      <c r="H157" s="365"/>
      <c r="I157" s="363"/>
      <c r="J157" s="365"/>
      <c r="K157" s="363"/>
      <c r="L157" s="364"/>
      <c r="M157" s="364"/>
      <c r="N157" s="365"/>
      <c r="O157" s="51"/>
      <c r="P157" s="168">
        <f>'Mem Calc R Mangnólia A T Cavalc'!R113</f>
        <v>3</v>
      </c>
      <c r="Q157" s="372" t="str">
        <f>$Q$21</f>
        <v>Rua Magnólia Alves Tenório C</v>
      </c>
      <c r="R157" s="373"/>
      <c r="S157" s="374"/>
    </row>
    <row r="158" spans="1:19" s="102" customFormat="1" ht="15" customHeight="1" x14ac:dyDescent="0.25">
      <c r="A158" s="62"/>
      <c r="B158" s="363" t="str">
        <f>B157</f>
        <v>Vide Memória de Calc da Rua</v>
      </c>
      <c r="C158" s="364"/>
      <c r="D158" s="364"/>
      <c r="E158" s="364"/>
      <c r="F158" s="364"/>
      <c r="G158" s="364"/>
      <c r="H158" s="365"/>
      <c r="I158" s="363"/>
      <c r="J158" s="365"/>
      <c r="K158" s="363"/>
      <c r="L158" s="364"/>
      <c r="M158" s="364"/>
      <c r="N158" s="365"/>
      <c r="O158" s="51"/>
      <c r="P158" s="168">
        <f>'Mem Calc Praça 0501-24'!R113</f>
        <v>4</v>
      </c>
      <c r="Q158" s="377" t="str">
        <f>$Q$22</f>
        <v>Praça 0501/24</v>
      </c>
      <c r="R158" s="378"/>
      <c r="S158" s="379"/>
    </row>
    <row r="159" spans="1:19" ht="15" customHeight="1" x14ac:dyDescent="0.25">
      <c r="A159" s="67"/>
      <c r="B159" s="68"/>
      <c r="C159" s="68"/>
      <c r="D159" s="68"/>
      <c r="E159" s="68"/>
      <c r="F159" s="68"/>
      <c r="G159" s="68"/>
      <c r="H159" s="68"/>
      <c r="I159" s="69"/>
      <c r="J159" s="69"/>
      <c r="K159" s="69"/>
      <c r="L159" s="69"/>
      <c r="M159" s="69"/>
      <c r="N159" s="69"/>
      <c r="O159" s="69"/>
      <c r="P159" s="69">
        <f>TRUNC(SUM(P154:P158),2)</f>
        <v>20</v>
      </c>
      <c r="Q159" s="68"/>
      <c r="R159" s="70"/>
      <c r="S159" s="71"/>
    </row>
  </sheetData>
  <mergeCells count="220">
    <mergeCell ref="K158:N158"/>
    <mergeCell ref="I145:J145"/>
    <mergeCell ref="K145:N145"/>
    <mergeCell ref="K136:N136"/>
    <mergeCell ref="I137:J137"/>
    <mergeCell ref="K137:N137"/>
    <mergeCell ref="I134:J134"/>
    <mergeCell ref="K134:N134"/>
    <mergeCell ref="B113:H113"/>
    <mergeCell ref="B114:H114"/>
    <mergeCell ref="B115:H115"/>
    <mergeCell ref="B116:H116"/>
    <mergeCell ref="B117:H117"/>
    <mergeCell ref="B124:H124"/>
    <mergeCell ref="B125:H125"/>
    <mergeCell ref="B147:H147"/>
    <mergeCell ref="B148:H148"/>
    <mergeCell ref="B126:H126"/>
    <mergeCell ref="B127:H127"/>
    <mergeCell ref="B121:P121"/>
    <mergeCell ref="B128:H128"/>
    <mergeCell ref="B134:H134"/>
    <mergeCell ref="B135:H135"/>
    <mergeCell ref="B136:H136"/>
    <mergeCell ref="B137:H137"/>
    <mergeCell ref="B138:H138"/>
    <mergeCell ref="B144:H144"/>
    <mergeCell ref="B145:H145"/>
    <mergeCell ref="B146:H146"/>
    <mergeCell ref="Q138:S138"/>
    <mergeCell ref="Q145:S145"/>
    <mergeCell ref="I148:J148"/>
    <mergeCell ref="K148:N148"/>
    <mergeCell ref="Q136:S136"/>
    <mergeCell ref="B142:P142"/>
    <mergeCell ref="I136:J136"/>
    <mergeCell ref="Q158:S158"/>
    <mergeCell ref="I156:J156"/>
    <mergeCell ref="K156:N156"/>
    <mergeCell ref="Q156:S156"/>
    <mergeCell ref="I157:J157"/>
    <mergeCell ref="K157:N157"/>
    <mergeCell ref="Q157:S157"/>
    <mergeCell ref="I155:J155"/>
    <mergeCell ref="K155:N155"/>
    <mergeCell ref="Q155:S155"/>
    <mergeCell ref="B154:H154"/>
    <mergeCell ref="B155:H155"/>
    <mergeCell ref="B156:H156"/>
    <mergeCell ref="B157:H157"/>
    <mergeCell ref="B158:H158"/>
    <mergeCell ref="B152:P152"/>
    <mergeCell ref="I158:J158"/>
    <mergeCell ref="B153:H153"/>
    <mergeCell ref="I153:J153"/>
    <mergeCell ref="K153:N153"/>
    <mergeCell ref="I154:J154"/>
    <mergeCell ref="K154:N154"/>
    <mergeCell ref="I146:J146"/>
    <mergeCell ref="K146:N146"/>
    <mergeCell ref="Q146:S146"/>
    <mergeCell ref="B143:H143"/>
    <mergeCell ref="I143:J143"/>
    <mergeCell ref="I144:J144"/>
    <mergeCell ref="K144:N144"/>
    <mergeCell ref="Q153:S153"/>
    <mergeCell ref="Q154:S154"/>
    <mergeCell ref="Q147:S147"/>
    <mergeCell ref="Q148:S148"/>
    <mergeCell ref="Q143:S143"/>
    <mergeCell ref="Q144:S144"/>
    <mergeCell ref="Q128:S128"/>
    <mergeCell ref="B122:P122"/>
    <mergeCell ref="B123:H123"/>
    <mergeCell ref="Q123:S123"/>
    <mergeCell ref="Q124:S124"/>
    <mergeCell ref="Q125:S125"/>
    <mergeCell ref="Q126:S126"/>
    <mergeCell ref="Q127:S127"/>
    <mergeCell ref="I147:J147"/>
    <mergeCell ref="K147:N147"/>
    <mergeCell ref="B132:P132"/>
    <mergeCell ref="B133:H133"/>
    <mergeCell ref="I133:J133"/>
    <mergeCell ref="K133:N133"/>
    <mergeCell ref="Q133:S133"/>
    <mergeCell ref="K143:N143"/>
    <mergeCell ref="Q134:S134"/>
    <mergeCell ref="I135:J135"/>
    <mergeCell ref="K135:N135"/>
    <mergeCell ref="Q135:S135"/>
    <mergeCell ref="I139:J139"/>
    <mergeCell ref="Q137:S137"/>
    <mergeCell ref="I138:J138"/>
    <mergeCell ref="K138:N138"/>
    <mergeCell ref="Q113:S113"/>
    <mergeCell ref="Q114:S114"/>
    <mergeCell ref="Q115:S115"/>
    <mergeCell ref="Q116:S116"/>
    <mergeCell ref="Q117:S117"/>
    <mergeCell ref="Q11:S11"/>
    <mergeCell ref="Q12:S12"/>
    <mergeCell ref="Q102:S102"/>
    <mergeCell ref="Q103:S103"/>
    <mergeCell ref="Q104:S104"/>
    <mergeCell ref="Q105:S105"/>
    <mergeCell ref="Q106:S106"/>
    <mergeCell ref="Q82:S82"/>
    <mergeCell ref="Q83:S83"/>
    <mergeCell ref="Q84:S84"/>
    <mergeCell ref="Q85:S85"/>
    <mergeCell ref="Q86:S86"/>
    <mergeCell ref="Q59:S59"/>
    <mergeCell ref="Q60:S60"/>
    <mergeCell ref="Q61:S61"/>
    <mergeCell ref="Q62:S62"/>
    <mergeCell ref="Q63:S63"/>
    <mergeCell ref="Q69:S69"/>
    <mergeCell ref="Q48:S48"/>
    <mergeCell ref="B112:H112"/>
    <mergeCell ref="Q112:S112"/>
    <mergeCell ref="Q92:S92"/>
    <mergeCell ref="Q93:S93"/>
    <mergeCell ref="Q94:S94"/>
    <mergeCell ref="Q95:S95"/>
    <mergeCell ref="B101:H101"/>
    <mergeCell ref="Q101:S101"/>
    <mergeCell ref="B111:P111"/>
    <mergeCell ref="B100:P100"/>
    <mergeCell ref="B110:P110"/>
    <mergeCell ref="B92:H92"/>
    <mergeCell ref="B93:H93"/>
    <mergeCell ref="B94:H94"/>
    <mergeCell ref="B95:H95"/>
    <mergeCell ref="B102:H102"/>
    <mergeCell ref="B103:H103"/>
    <mergeCell ref="B104:H104"/>
    <mergeCell ref="B105:H105"/>
    <mergeCell ref="B106:H106"/>
    <mergeCell ref="B96:H96"/>
    <mergeCell ref="Q96:S96"/>
    <mergeCell ref="B91:H91"/>
    <mergeCell ref="Q91:S91"/>
    <mergeCell ref="B81:H81"/>
    <mergeCell ref="Q81:S81"/>
    <mergeCell ref="Q70:S70"/>
    <mergeCell ref="Q71:S71"/>
    <mergeCell ref="Q72:S72"/>
    <mergeCell ref="Q73:S73"/>
    <mergeCell ref="Q74:S74"/>
    <mergeCell ref="B70:H70"/>
    <mergeCell ref="B71:H71"/>
    <mergeCell ref="B72:H72"/>
    <mergeCell ref="B73:H73"/>
    <mergeCell ref="B74:H74"/>
    <mergeCell ref="B82:H82"/>
    <mergeCell ref="B83:H83"/>
    <mergeCell ref="B84:H84"/>
    <mergeCell ref="B85:H85"/>
    <mergeCell ref="B86:H86"/>
    <mergeCell ref="Q49:S49"/>
    <mergeCell ref="Q50:S50"/>
    <mergeCell ref="Q51:S51"/>
    <mergeCell ref="B58:H58"/>
    <mergeCell ref="Q58:S58"/>
    <mergeCell ref="B46:H46"/>
    <mergeCell ref="Q46:S46"/>
    <mergeCell ref="Q47:S47"/>
    <mergeCell ref="B47:H47"/>
    <mergeCell ref="B48:H48"/>
    <mergeCell ref="B49:H49"/>
    <mergeCell ref="B50:H50"/>
    <mergeCell ref="B51:H51"/>
    <mergeCell ref="B68:P68"/>
    <mergeCell ref="B80:P80"/>
    <mergeCell ref="B90:P90"/>
    <mergeCell ref="B67:P67"/>
    <mergeCell ref="B79:P79"/>
    <mergeCell ref="B55:P55"/>
    <mergeCell ref="B56:P56"/>
    <mergeCell ref="Q22:S22"/>
    <mergeCell ref="Q36:S36"/>
    <mergeCell ref="Q37:S37"/>
    <mergeCell ref="Q38:S38"/>
    <mergeCell ref="Q39:S39"/>
    <mergeCell ref="Q40:S40"/>
    <mergeCell ref="Q41:S41"/>
    <mergeCell ref="Q27:S27"/>
    <mergeCell ref="Q28:S28"/>
    <mergeCell ref="Q29:S29"/>
    <mergeCell ref="B69:H69"/>
    <mergeCell ref="B59:H59"/>
    <mergeCell ref="B60:H60"/>
    <mergeCell ref="B61:H61"/>
    <mergeCell ref="B62:H62"/>
    <mergeCell ref="B63:H63"/>
    <mergeCell ref="B57:P57"/>
    <mergeCell ref="A1:S2"/>
    <mergeCell ref="B10:P10"/>
    <mergeCell ref="B16:P16"/>
    <mergeCell ref="B26:P26"/>
    <mergeCell ref="B35:P35"/>
    <mergeCell ref="B45:P45"/>
    <mergeCell ref="B9:P9"/>
    <mergeCell ref="B15:P15"/>
    <mergeCell ref="B33:P33"/>
    <mergeCell ref="B34:P34"/>
    <mergeCell ref="B17:H17"/>
    <mergeCell ref="B27:H27"/>
    <mergeCell ref="B36:H36"/>
    <mergeCell ref="B37:H37"/>
    <mergeCell ref="B38:H38"/>
    <mergeCell ref="B39:H39"/>
    <mergeCell ref="B40:H40"/>
    <mergeCell ref="B41:H41"/>
    <mergeCell ref="Q17:S17"/>
    <mergeCell ref="Q18:S18"/>
    <mergeCell ref="Q19:S19"/>
    <mergeCell ref="Q20:S20"/>
    <mergeCell ref="Q21:S21"/>
  </mergeCells>
  <pageMargins left="0.51181102362204722" right="0.51181102362204722" top="0.78740157480314965" bottom="0.78740157480314965" header="0.31496062992125984" footer="0.31496062992125984"/>
  <pageSetup paperSize="9" scale="67" orientation="portrait" r:id="rId1"/>
  <rowBreaks count="2" manualBreakCount="2">
    <brk id="66" max="18" man="1"/>
    <brk id="131" max="18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7:CA50"/>
  <sheetViews>
    <sheetView view="pageBreakPreview" topLeftCell="A25" zoomScale="120" zoomScaleNormal="85" zoomScaleSheetLayoutView="120" workbookViewId="0">
      <selection activeCell="I45" sqref="I45"/>
    </sheetView>
  </sheetViews>
  <sheetFormatPr defaultRowHeight="15" x14ac:dyDescent="0.25"/>
  <cols>
    <col min="1" max="2" width="9.140625" style="102"/>
    <col min="3" max="3" width="12.7109375" style="102" customWidth="1"/>
    <col min="4" max="4" width="70.28515625" style="102" customWidth="1"/>
    <col min="5" max="5" width="9.140625" style="102"/>
    <col min="6" max="6" width="11.7109375" style="102" customWidth="1"/>
    <col min="7" max="7" width="13.42578125" style="102" customWidth="1"/>
    <col min="8" max="8" width="13.28515625" style="102" customWidth="1"/>
    <col min="9" max="9" width="16" style="102" customWidth="1"/>
    <col min="10" max="10" width="9.140625" style="102"/>
    <col min="11" max="11" width="12.42578125" style="102" customWidth="1"/>
    <col min="12" max="16384" width="9.140625" style="102"/>
  </cols>
  <sheetData>
    <row r="7" spans="1:79" ht="15" customHeight="1" x14ac:dyDescent="0.3">
      <c r="A7" s="349" t="s">
        <v>55</v>
      </c>
      <c r="B7" s="349"/>
      <c r="C7" s="349"/>
      <c r="D7" s="349"/>
      <c r="E7" s="349"/>
      <c r="F7" s="349"/>
      <c r="G7" s="349"/>
      <c r="H7" s="349"/>
      <c r="I7" s="349"/>
      <c r="J7" s="128"/>
      <c r="K7" s="128"/>
      <c r="L7" s="128"/>
      <c r="M7" s="128"/>
      <c r="N7" s="128"/>
      <c r="O7" s="128"/>
      <c r="P7" s="128"/>
      <c r="Q7" s="128"/>
      <c r="R7" s="128"/>
      <c r="S7" s="128"/>
      <c r="T7" s="128"/>
      <c r="U7" s="128"/>
      <c r="V7" s="128"/>
      <c r="W7" s="128"/>
      <c r="X7" s="128"/>
      <c r="Y7" s="128"/>
      <c r="Z7" s="128"/>
      <c r="AA7" s="128"/>
      <c r="AB7" s="128"/>
      <c r="AC7" s="128"/>
      <c r="AD7" s="128"/>
      <c r="AE7" s="128"/>
      <c r="AF7" s="128"/>
      <c r="AG7" s="128"/>
      <c r="AH7" s="128"/>
      <c r="AI7" s="128"/>
      <c r="AJ7" s="128"/>
      <c r="AK7" s="128"/>
      <c r="AL7" s="128"/>
      <c r="AM7" s="128"/>
      <c r="AN7" s="128"/>
      <c r="AO7" s="128"/>
      <c r="AP7" s="128"/>
      <c r="AQ7" s="128"/>
      <c r="AR7" s="128"/>
      <c r="AS7" s="128"/>
      <c r="AT7" s="128"/>
      <c r="AU7" s="128"/>
      <c r="AV7" s="128"/>
      <c r="AW7" s="128"/>
      <c r="AX7" s="128"/>
      <c r="AY7" s="128"/>
      <c r="AZ7" s="128"/>
      <c r="BA7" s="128"/>
      <c r="BB7" s="128"/>
      <c r="BC7" s="128"/>
      <c r="BD7" s="128"/>
      <c r="BE7" s="128"/>
      <c r="BF7" s="128"/>
      <c r="BG7" s="128"/>
      <c r="BH7" s="128"/>
      <c r="BI7" s="128"/>
      <c r="BJ7" s="128"/>
      <c r="BK7" s="128"/>
      <c r="BL7" s="128"/>
      <c r="BM7" s="128"/>
      <c r="BN7" s="128"/>
      <c r="BO7" s="128"/>
      <c r="BP7" s="128"/>
      <c r="BQ7" s="128"/>
      <c r="BR7" s="128"/>
      <c r="BS7" s="128"/>
      <c r="BT7" s="128"/>
      <c r="BU7" s="128"/>
      <c r="BV7" s="128"/>
      <c r="BW7" s="128"/>
      <c r="BX7" s="128"/>
      <c r="BY7" s="128"/>
      <c r="BZ7" s="128"/>
      <c r="CA7" s="128"/>
    </row>
    <row r="8" spans="1:79" ht="15" customHeight="1" x14ac:dyDescent="0.3">
      <c r="A8" s="128"/>
      <c r="B8" s="128"/>
      <c r="C8" s="128"/>
      <c r="D8" s="128"/>
      <c r="E8" s="128"/>
      <c r="F8" s="128"/>
      <c r="G8" s="128"/>
      <c r="H8" s="128"/>
      <c r="I8" s="128"/>
      <c r="J8" s="128"/>
      <c r="K8" s="128"/>
      <c r="L8" s="128"/>
      <c r="M8" s="128"/>
      <c r="N8" s="128"/>
      <c r="O8" s="128"/>
      <c r="P8" s="128"/>
      <c r="Q8" s="128"/>
      <c r="R8" s="128"/>
      <c r="S8" s="128"/>
      <c r="T8" s="128"/>
      <c r="U8" s="128"/>
      <c r="V8" s="128"/>
      <c r="W8" s="128"/>
      <c r="X8" s="128"/>
      <c r="Y8" s="128"/>
      <c r="Z8" s="128"/>
      <c r="AA8" s="128"/>
      <c r="AB8" s="128"/>
      <c r="AC8" s="128"/>
      <c r="AD8" s="128"/>
      <c r="AE8" s="128"/>
      <c r="AF8" s="128"/>
      <c r="AG8" s="128"/>
      <c r="AH8" s="128"/>
      <c r="AI8" s="128"/>
      <c r="AJ8" s="128"/>
      <c r="AK8" s="128"/>
      <c r="AL8" s="128"/>
      <c r="AM8" s="128"/>
      <c r="AN8" s="128"/>
      <c r="AO8" s="128"/>
      <c r="AP8" s="128"/>
      <c r="AQ8" s="128"/>
      <c r="AR8" s="128"/>
      <c r="AS8" s="128"/>
      <c r="AT8" s="128"/>
      <c r="AU8" s="128"/>
      <c r="AV8" s="128"/>
      <c r="AW8" s="128"/>
      <c r="AX8" s="128"/>
      <c r="AY8" s="128"/>
      <c r="AZ8" s="128"/>
      <c r="BA8" s="128"/>
      <c r="BB8" s="128"/>
      <c r="BC8" s="128"/>
      <c r="BD8" s="128"/>
      <c r="BE8" s="128"/>
      <c r="BF8" s="128"/>
      <c r="BG8" s="128"/>
      <c r="BH8" s="128"/>
      <c r="BI8" s="128"/>
      <c r="BJ8" s="128"/>
      <c r="BK8" s="128"/>
      <c r="BL8" s="128"/>
      <c r="BM8" s="128"/>
      <c r="BN8" s="128"/>
      <c r="BO8" s="128"/>
      <c r="BP8" s="128"/>
      <c r="BQ8" s="128"/>
      <c r="BR8" s="128"/>
      <c r="BS8" s="128"/>
      <c r="BT8" s="128"/>
      <c r="BU8" s="128"/>
      <c r="BV8" s="128"/>
      <c r="BW8" s="128"/>
      <c r="BX8" s="128"/>
      <c r="BY8" s="128"/>
      <c r="BZ8" s="128"/>
      <c r="CA8" s="128"/>
    </row>
    <row r="9" spans="1:79" x14ac:dyDescent="0.25">
      <c r="A9" s="350" t="s">
        <v>56</v>
      </c>
      <c r="B9" s="350"/>
      <c r="C9" s="350"/>
      <c r="D9" s="350"/>
      <c r="E9" s="350"/>
      <c r="F9" s="350"/>
      <c r="G9" s="350"/>
      <c r="H9" s="350"/>
      <c r="I9" s="350"/>
      <c r="J9" s="127"/>
      <c r="K9" s="127"/>
      <c r="L9" s="127"/>
      <c r="M9" s="127"/>
      <c r="N9" s="127"/>
      <c r="O9" s="127"/>
      <c r="P9" s="127"/>
      <c r="Q9" s="127"/>
      <c r="R9" s="127"/>
      <c r="S9" s="127"/>
      <c r="T9" s="127"/>
      <c r="U9" s="127"/>
      <c r="V9" s="127"/>
      <c r="W9" s="127"/>
      <c r="X9" s="127"/>
      <c r="Y9" s="127"/>
      <c r="Z9" s="127"/>
      <c r="AA9" s="127"/>
      <c r="AB9" s="127"/>
      <c r="AC9" s="127"/>
      <c r="AD9" s="127"/>
      <c r="AE9" s="127"/>
      <c r="AF9" s="127"/>
      <c r="AG9" s="127"/>
      <c r="AH9" s="127"/>
      <c r="AI9" s="127"/>
      <c r="AJ9" s="127"/>
      <c r="AK9" s="127"/>
      <c r="AL9" s="127"/>
      <c r="AM9" s="127"/>
      <c r="AN9" s="127"/>
      <c r="AO9" s="127"/>
      <c r="AP9" s="127"/>
      <c r="AQ9" s="127"/>
      <c r="AR9" s="127"/>
      <c r="AS9" s="127"/>
      <c r="AT9" s="127"/>
      <c r="AU9" s="127"/>
      <c r="AV9" s="127"/>
      <c r="AW9" s="127"/>
      <c r="AX9" s="127"/>
      <c r="AY9" s="127"/>
      <c r="AZ9" s="127"/>
      <c r="BA9" s="127"/>
      <c r="BB9" s="127"/>
      <c r="BC9" s="127"/>
      <c r="BD9" s="127"/>
      <c r="BE9" s="127"/>
      <c r="BF9" s="127"/>
      <c r="BG9" s="127"/>
      <c r="BH9" s="127"/>
      <c r="BI9" s="127"/>
      <c r="BJ9" s="127"/>
      <c r="BK9" s="127"/>
      <c r="BL9" s="127"/>
      <c r="BM9" s="127"/>
      <c r="BN9" s="127"/>
      <c r="BO9" s="127"/>
      <c r="BP9" s="127"/>
      <c r="BQ9" s="127"/>
      <c r="BR9" s="127"/>
      <c r="BS9" s="127"/>
      <c r="BT9" s="127"/>
      <c r="BU9" s="127"/>
      <c r="BV9" s="127"/>
      <c r="BW9" s="127"/>
      <c r="BX9" s="127"/>
      <c r="BY9" s="127"/>
      <c r="BZ9" s="127"/>
      <c r="CA9" s="127"/>
    </row>
    <row r="10" spans="1:79" x14ac:dyDescent="0.25">
      <c r="A10" s="350" t="s">
        <v>57</v>
      </c>
      <c r="B10" s="350"/>
      <c r="C10" s="350"/>
      <c r="D10" s="350"/>
      <c r="E10" s="350"/>
      <c r="F10" s="350"/>
      <c r="G10" s="350"/>
      <c r="H10" s="350"/>
      <c r="I10" s="350"/>
      <c r="J10" s="127"/>
      <c r="K10" s="127"/>
      <c r="L10" s="127"/>
      <c r="M10" s="127"/>
      <c r="N10" s="127"/>
      <c r="O10" s="127"/>
      <c r="P10" s="127"/>
      <c r="Q10" s="127"/>
      <c r="R10" s="127"/>
      <c r="S10" s="127"/>
      <c r="T10" s="127"/>
      <c r="U10" s="127"/>
      <c r="V10" s="127"/>
      <c r="W10" s="127"/>
      <c r="X10" s="127"/>
      <c r="Y10" s="127"/>
      <c r="Z10" s="127"/>
      <c r="AA10" s="127"/>
      <c r="AB10" s="127"/>
      <c r="AC10" s="127"/>
      <c r="AD10" s="127"/>
      <c r="AE10" s="127"/>
      <c r="AF10" s="127"/>
      <c r="AG10" s="127"/>
      <c r="AH10" s="127"/>
      <c r="AI10" s="127"/>
      <c r="AJ10" s="127"/>
      <c r="AK10" s="127"/>
      <c r="AL10" s="127"/>
      <c r="AM10" s="127"/>
      <c r="AN10" s="127"/>
      <c r="AO10" s="127"/>
      <c r="AP10" s="127"/>
      <c r="AQ10" s="127"/>
      <c r="AR10" s="127"/>
      <c r="AS10" s="127"/>
      <c r="AT10" s="127"/>
      <c r="AU10" s="127"/>
      <c r="AV10" s="127"/>
      <c r="AW10" s="127"/>
      <c r="AX10" s="127"/>
      <c r="AY10" s="127"/>
      <c r="AZ10" s="127"/>
      <c r="BA10" s="127"/>
      <c r="BB10" s="127"/>
      <c r="BC10" s="127"/>
      <c r="BD10" s="127"/>
      <c r="BE10" s="127"/>
      <c r="BF10" s="127"/>
      <c r="BG10" s="127"/>
      <c r="BH10" s="127"/>
      <c r="BI10" s="127"/>
      <c r="BJ10" s="127"/>
      <c r="BK10" s="127"/>
      <c r="BL10" s="127"/>
      <c r="BM10" s="127"/>
      <c r="BN10" s="127"/>
      <c r="BO10" s="127"/>
      <c r="BP10" s="127"/>
      <c r="BQ10" s="127"/>
      <c r="BR10" s="127"/>
      <c r="BS10" s="127"/>
      <c r="BT10" s="127"/>
      <c r="BU10" s="127"/>
      <c r="BV10" s="127"/>
      <c r="BW10" s="127"/>
      <c r="BX10" s="127"/>
      <c r="BY10" s="127"/>
      <c r="BZ10" s="127"/>
      <c r="CA10" s="127"/>
    </row>
    <row r="12" spans="1:79" ht="15.75" x14ac:dyDescent="0.25">
      <c r="A12" s="129" t="s">
        <v>58</v>
      </c>
    </row>
    <row r="13" spans="1:79" ht="15.75" x14ac:dyDescent="0.25">
      <c r="A13" s="130" t="s">
        <v>59</v>
      </c>
    </row>
    <row r="14" spans="1:79" ht="15.75" x14ac:dyDescent="0.25">
      <c r="A14" s="130" t="s">
        <v>60</v>
      </c>
    </row>
    <row r="15" spans="1:79" ht="15.75" x14ac:dyDescent="0.25">
      <c r="A15" s="129" t="s">
        <v>61</v>
      </c>
      <c r="B15" s="1" t="s">
        <v>108</v>
      </c>
      <c r="H15" s="1" t="s">
        <v>16</v>
      </c>
      <c r="I15" s="3">
        <v>44136</v>
      </c>
    </row>
    <row r="16" spans="1:79" x14ac:dyDescent="0.25">
      <c r="H16" s="1" t="s">
        <v>17</v>
      </c>
      <c r="I16" s="4">
        <v>0.26140000000000002</v>
      </c>
    </row>
    <row r="17" spans="1:11" ht="45" x14ac:dyDescent="0.25">
      <c r="A17" s="2" t="s">
        <v>0</v>
      </c>
      <c r="B17" s="2" t="s">
        <v>1</v>
      </c>
      <c r="C17" s="2" t="s">
        <v>2</v>
      </c>
      <c r="D17" s="2" t="s">
        <v>3</v>
      </c>
      <c r="E17" s="2" t="s">
        <v>4</v>
      </c>
      <c r="F17" s="2" t="s">
        <v>5</v>
      </c>
      <c r="G17" s="2" t="s">
        <v>6</v>
      </c>
      <c r="H17" s="2" t="s">
        <v>7</v>
      </c>
      <c r="I17" s="2" t="s">
        <v>8</v>
      </c>
    </row>
    <row r="18" spans="1:11" x14ac:dyDescent="0.25">
      <c r="A18" s="5" t="str">
        <f>'Planilha Orçamentária Global'!A18</f>
        <v>1.0</v>
      </c>
      <c r="B18" s="6"/>
      <c r="C18" s="6"/>
      <c r="D18" s="7" t="str">
        <f>'Planilha Orçamentária Global'!D18</f>
        <v>ADMINISTRAÇÃO DA OBRA</v>
      </c>
      <c r="E18" s="6"/>
      <c r="F18" s="6"/>
      <c r="G18" s="6"/>
      <c r="H18" s="6"/>
      <c r="I18" s="32">
        <f>SUM(I19)</f>
        <v>0</v>
      </c>
    </row>
    <row r="19" spans="1:11" x14ac:dyDescent="0.25">
      <c r="A19" s="227" t="str">
        <f>'Planilha Orçamentária Global'!A19</f>
        <v>1.1</v>
      </c>
      <c r="B19" s="223" t="str">
        <f>'Planilha Orçamentária Global'!B19</f>
        <v>CPU</v>
      </c>
      <c r="C19" s="223" t="str">
        <f>'Planilha Orçamentária Global'!C19</f>
        <v>CPU 01</v>
      </c>
      <c r="D19" s="222" t="str">
        <f>'Planilha Orçamentária Global'!D19</f>
        <v xml:space="preserve">Administração da obra </v>
      </c>
      <c r="E19" s="223" t="str">
        <f>'Planilha Orçamentária Global'!E19</f>
        <v>mês</v>
      </c>
      <c r="F19" s="228">
        <f>'Mem Calc Rua Jose Ricardo G C'!R10</f>
        <v>0</v>
      </c>
      <c r="G19" s="228">
        <f>'Planilha Orçamentária Global'!G19</f>
        <v>6492.6</v>
      </c>
      <c r="H19" s="228">
        <f>TRUNC(G19*(1+$I$16),2)</f>
        <v>8189.76</v>
      </c>
      <c r="I19" s="8">
        <f>TRUNC(H19*F19,2)</f>
        <v>0</v>
      </c>
    </row>
    <row r="20" spans="1:11" x14ac:dyDescent="0.25">
      <c r="A20" s="9" t="str">
        <f>'Planilha Orçamentária Global'!A20</f>
        <v>2.0</v>
      </c>
      <c r="B20" s="10"/>
      <c r="C20" s="10"/>
      <c r="D20" s="11" t="str">
        <f>'Planilha Orçamentária Global'!D20</f>
        <v>SERVIÇOS PRELIMINARES</v>
      </c>
      <c r="E20" s="10"/>
      <c r="F20" s="12"/>
      <c r="G20" s="12"/>
      <c r="H20" s="12"/>
      <c r="I20" s="31">
        <f>SUM(I21:I22)</f>
        <v>580.11</v>
      </c>
      <c r="K20" s="343"/>
    </row>
    <row r="21" spans="1:11" x14ac:dyDescent="0.25">
      <c r="A21" s="227" t="str">
        <f>'Planilha Orçamentária Global'!A21</f>
        <v>2.1</v>
      </c>
      <c r="B21" s="223" t="str">
        <f>'Planilha Orçamentária Global'!B21</f>
        <v>SINAPI</v>
      </c>
      <c r="C21" s="223">
        <f>'Planilha Orçamentária Global'!C21</f>
        <v>99064</v>
      </c>
      <c r="D21" s="220" t="str">
        <f>'Planilha Orçamentária Global'!D21</f>
        <v>Locação de pavimentação. Af_10/2018</v>
      </c>
      <c r="E21" s="223" t="str">
        <f>'Planilha Orçamentária Global'!E21</f>
        <v>m²</v>
      </c>
      <c r="F21" s="228">
        <f>'Mem Calc Rua Jose Ricardo G C'!R16</f>
        <v>1137.48</v>
      </c>
      <c r="G21" s="228">
        <f>'Planilha Orçamentária Global'!G21</f>
        <v>0.41</v>
      </c>
      <c r="H21" s="228">
        <f>TRUNC(G21*(1+$I$16),2)</f>
        <v>0.51</v>
      </c>
      <c r="I21" s="8">
        <f>(H21*F21)</f>
        <v>580.11</v>
      </c>
      <c r="K21" s="343"/>
    </row>
    <row r="22" spans="1:11" x14ac:dyDescent="0.25">
      <c r="A22" s="227" t="str">
        <f>'Planilha Orçamentária Global'!A22</f>
        <v>2.2</v>
      </c>
      <c r="B22" s="223" t="str">
        <f>'Planilha Orçamentária Global'!B22</f>
        <v>ORSE</v>
      </c>
      <c r="C22" s="223" t="str">
        <f>'Planilha Orçamentária Global'!C22</f>
        <v>51/ORSE</v>
      </c>
      <c r="D22" s="220" t="str">
        <f>'Planilha Orçamentária Global'!D22</f>
        <v>Placa de obra em chapa de aço galvanizado</v>
      </c>
      <c r="E22" s="223" t="str">
        <f>'Planilha Orçamentária Global'!E22</f>
        <v>m²</v>
      </c>
      <c r="F22" s="228">
        <f>'Mem Calc Rua Jose Ricardo G C'!R24</f>
        <v>0</v>
      </c>
      <c r="G22" s="228">
        <f>'Planilha Orçamentária Global'!G22</f>
        <v>319.95999999999998</v>
      </c>
      <c r="H22" s="228">
        <f>TRUNC(G22*(1+$I$16),2)</f>
        <v>403.59</v>
      </c>
      <c r="I22" s="8">
        <f>TRUNC(H22*F22,2)</f>
        <v>0</v>
      </c>
      <c r="K22" s="343"/>
    </row>
    <row r="23" spans="1:11" x14ac:dyDescent="0.25">
      <c r="A23" s="9" t="str">
        <f>'Planilha Orçamentária Global'!A23</f>
        <v>3.0</v>
      </c>
      <c r="B23" s="10"/>
      <c r="C23" s="10"/>
      <c r="D23" s="11" t="str">
        <f>'Planilha Orçamentária Global'!D23</f>
        <v>TERRAPLANAGEM E PAVIMENTAÇÃO</v>
      </c>
      <c r="E23" s="10"/>
      <c r="F23" s="12"/>
      <c r="G23" s="12"/>
      <c r="H23" s="12"/>
      <c r="I23" s="31">
        <f>TRUNC(SUM(I25:I31),2)</f>
        <v>109514.4</v>
      </c>
      <c r="K23" s="343"/>
    </row>
    <row r="24" spans="1:11" x14ac:dyDescent="0.25">
      <c r="A24" s="13" t="str">
        <f>'Planilha Orçamentária Global'!A24</f>
        <v>3.1</v>
      </c>
      <c r="B24" s="14"/>
      <c r="C24" s="14"/>
      <c r="D24" s="15" t="str">
        <f>'Planilha Orçamentária Global'!D24</f>
        <v xml:space="preserve">Terraplanagem  </v>
      </c>
      <c r="E24" s="14"/>
      <c r="F24" s="16"/>
      <c r="G24" s="16"/>
      <c r="H24" s="16"/>
      <c r="I24" s="17"/>
      <c r="K24" s="343"/>
    </row>
    <row r="25" spans="1:11" ht="30" x14ac:dyDescent="0.25">
      <c r="A25" s="227" t="str">
        <f>'Planilha Orçamentária Global'!A25</f>
        <v>3.1.1</v>
      </c>
      <c r="B25" s="223" t="str">
        <f>'Planilha Orçamentária Global'!B25</f>
        <v>SINAPI</v>
      </c>
      <c r="C25" s="18">
        <f>'Planilha Orçamentária Global'!C25</f>
        <v>101115</v>
      </c>
      <c r="D25" s="229" t="str">
        <f>'Planilha Orçamentária Global'!D25</f>
        <v>Escavação Horizontal em solo de 1A categoria com trator de esteiras (150HP/lâmina: 3,18m³)</v>
      </c>
      <c r="E25" s="223" t="str">
        <f>'Planilha Orçamentária Global'!E25</f>
        <v>m³</v>
      </c>
      <c r="F25" s="228">
        <f>'Mem Calc Rua Jose Ricardo G C'!R32</f>
        <v>113.75</v>
      </c>
      <c r="G25" s="228">
        <f>'Planilha Orçamentária Global'!G25</f>
        <v>2.09</v>
      </c>
      <c r="H25" s="228">
        <f>TRUNC(G25*(1+$I$16),2)</f>
        <v>2.63</v>
      </c>
      <c r="I25" s="8">
        <f>H25*F25</f>
        <v>299.16000000000003</v>
      </c>
      <c r="K25" s="343"/>
    </row>
    <row r="26" spans="1:11" ht="14.45" customHeight="1" x14ac:dyDescent="0.25">
      <c r="A26" s="227" t="str">
        <f>'Planilha Orçamentária Global'!A26</f>
        <v>3.1.2</v>
      </c>
      <c r="B26" s="223" t="str">
        <f>'Planilha Orçamentária Global'!B26</f>
        <v>SINAPI</v>
      </c>
      <c r="C26" s="18">
        <f>'Planilha Orçamentária Global'!C26</f>
        <v>100576</v>
      </c>
      <c r="D26" s="229" t="str">
        <f>'Planilha Orçamentária Global'!D26</f>
        <v>Regularização e compactação do sub-leito até 20cm.</v>
      </c>
      <c r="E26" s="223" t="str">
        <f>'Planilha Orçamentária Global'!E26</f>
        <v>m²</v>
      </c>
      <c r="F26" s="228">
        <f>'Mem Calc Rua Jose Ricardo G C'!R40</f>
        <v>1137.48</v>
      </c>
      <c r="G26" s="228">
        <f>'Planilha Orçamentária Global'!G26</f>
        <v>1.33</v>
      </c>
      <c r="H26" s="228">
        <f>TRUNC(G26*(1+$I$16),2)</f>
        <v>1.67</v>
      </c>
      <c r="I26" s="8">
        <f t="shared" ref="I26:I31" si="0">H26*F26</f>
        <v>1899.59</v>
      </c>
      <c r="K26" s="343"/>
    </row>
    <row r="27" spans="1:11" ht="14.45" customHeight="1" x14ac:dyDescent="0.25">
      <c r="A27" s="13" t="str">
        <f>'Planilha Orçamentária Global'!A27</f>
        <v>3.2</v>
      </c>
      <c r="B27" s="14"/>
      <c r="C27" s="14"/>
      <c r="D27" s="15" t="str">
        <f>'Planilha Orçamentária Global'!D27</f>
        <v>Pavimentação</v>
      </c>
      <c r="E27" s="14"/>
      <c r="F27" s="16"/>
      <c r="G27" s="16"/>
      <c r="H27" s="16"/>
      <c r="I27" s="17">
        <f t="shared" si="0"/>
        <v>0</v>
      </c>
      <c r="K27" s="343"/>
    </row>
    <row r="28" spans="1:11" ht="14.45" customHeight="1" x14ac:dyDescent="0.25">
      <c r="A28" s="19" t="str">
        <f>'Planilha Orçamentária Global'!A28</f>
        <v>3.2.1</v>
      </c>
      <c r="B28" s="20"/>
      <c r="C28" s="21"/>
      <c r="D28" s="22" t="str">
        <f>'Planilha Orçamentária Global'!D28</f>
        <v>Pavimentação em paralelepípedo</v>
      </c>
      <c r="E28" s="20"/>
      <c r="F28" s="23"/>
      <c r="G28" s="23"/>
      <c r="H28" s="23"/>
      <c r="I28" s="24">
        <f t="shared" si="0"/>
        <v>0</v>
      </c>
      <c r="K28" s="343"/>
    </row>
    <row r="29" spans="1:11" ht="45" x14ac:dyDescent="0.25">
      <c r="A29" s="227" t="str">
        <f>'Planilha Orçamentária Global'!A29</f>
        <v>3.2.1.1</v>
      </c>
      <c r="B29" s="223" t="str">
        <f>'Planilha Orçamentária Global'!B29</f>
        <v>CPU</v>
      </c>
      <c r="C29" s="18" t="str">
        <f>'Planilha Orçamentária Global'!C29</f>
        <v>CPU 02</v>
      </c>
      <c r="D29" s="229" t="str">
        <f>'Planilha Orçamentária Global'!D29</f>
        <v xml:space="preserve">Pavimento em paralelepipedo sobre colchao de areia 15 cm, rejuntado com argamassa de cimento e areia no traço 1:3 (pedras pequenas 30 a 35 pecas por m2) </v>
      </c>
      <c r="E29" s="223" t="str">
        <f>'Planilha Orçamentária Global'!E29</f>
        <v>m²</v>
      </c>
      <c r="F29" s="228">
        <f>'Mem Calc Rua Jose Ricardo G C'!R50</f>
        <v>1137.48</v>
      </c>
      <c r="G29" s="228">
        <f>'Planilha Orçamentária Global'!G29</f>
        <v>60.93</v>
      </c>
      <c r="H29" s="228">
        <f>TRUNC(G29*(1+$I$16),2)</f>
        <v>76.849999999999994</v>
      </c>
      <c r="I29" s="8">
        <f t="shared" si="0"/>
        <v>87415.34</v>
      </c>
      <c r="K29" s="343"/>
    </row>
    <row r="30" spans="1:11" ht="14.45" customHeight="1" x14ac:dyDescent="0.25">
      <c r="A30" s="19" t="str">
        <f>'Planilha Orçamentária Global'!A30</f>
        <v>3.2.2</v>
      </c>
      <c r="B30" s="20"/>
      <c r="C30" s="21"/>
      <c r="D30" s="22" t="str">
        <f>'Planilha Orçamentária Global'!D30</f>
        <v>Meio-fio (guia)</v>
      </c>
      <c r="E30" s="20"/>
      <c r="F30" s="23"/>
      <c r="G30" s="23"/>
      <c r="H30" s="23"/>
      <c r="I30" s="24">
        <f t="shared" si="0"/>
        <v>0</v>
      </c>
      <c r="K30" s="343"/>
    </row>
    <row r="31" spans="1:11" ht="45" x14ac:dyDescent="0.25">
      <c r="A31" s="227" t="str">
        <f>'Planilha Orçamentária Global'!A31</f>
        <v>3.2.2.1</v>
      </c>
      <c r="B31" s="223" t="str">
        <f>'Planilha Orçamentária Global'!B31</f>
        <v>SINAPI</v>
      </c>
      <c r="C31" s="18">
        <f>'Planilha Orçamentária Global'!C31</f>
        <v>94273</v>
      </c>
      <c r="D31" s="229" t="str">
        <f>'Planilha Orçamentária Global'!D31</f>
        <v>Assentamento de guia (meio-fio) em trecho reto, confeccionada em concreto pré-fabricado, dimensões 100x15x13x30 cm (comprimento x base inferior x base superior x altura), para vias urbanas (uso viário). af_06/2016</v>
      </c>
      <c r="E31" s="223" t="str">
        <f>'Planilha Orçamentária Global'!E31</f>
        <v>m</v>
      </c>
      <c r="F31" s="228">
        <f>'Mem Calc Rua Jose Ricardo G C'!R59</f>
        <v>384.25</v>
      </c>
      <c r="G31" s="228">
        <f>'Planilha Orçamentária Global'!G31</f>
        <v>41.06</v>
      </c>
      <c r="H31" s="228">
        <f>TRUNC(G31*(1+$I$16),2)</f>
        <v>51.79</v>
      </c>
      <c r="I31" s="8">
        <f t="shared" si="0"/>
        <v>19900.310000000001</v>
      </c>
      <c r="K31" s="343"/>
    </row>
    <row r="32" spans="1:11" x14ac:dyDescent="0.25">
      <c r="A32" s="9" t="str">
        <f>'Planilha Orçamentária Global'!A32</f>
        <v>4.0</v>
      </c>
      <c r="B32" s="10"/>
      <c r="C32" s="10"/>
      <c r="D32" s="11" t="str">
        <f>'Planilha Orçamentária Global'!D32</f>
        <v>PASSEIO CIMENTADO</v>
      </c>
      <c r="E32" s="10"/>
      <c r="F32" s="12"/>
      <c r="G32" s="12"/>
      <c r="H32" s="12"/>
      <c r="I32" s="31">
        <f>TRUNC(SUM(I33:I37),2)</f>
        <v>14186.33</v>
      </c>
      <c r="K32" s="343"/>
    </row>
    <row r="33" spans="1:11" ht="45" x14ac:dyDescent="0.25">
      <c r="A33" s="227" t="str">
        <f>'Planilha Orçamentária Global'!A33</f>
        <v>4.1</v>
      </c>
      <c r="B33" s="223" t="str">
        <f>'Planilha Orçamentária Global'!B33</f>
        <v>SINAPI</v>
      </c>
      <c r="C33" s="18">
        <f>'Planilha Orçamentária Global'!C33</f>
        <v>94991</v>
      </c>
      <c r="D33" s="229" t="str">
        <f>'Planilha Orçamentária Global'!D33</f>
        <v>Execução de passeio (calçada) ou piso de concreto com concreto moldado IN LOCO, usinado, acabamento convencional, não armado espessura de 5 cm. AF_07/2016</v>
      </c>
      <c r="E33" s="223" t="str">
        <f>'Planilha Orçamentária Global'!E33</f>
        <v>m³</v>
      </c>
      <c r="F33" s="228">
        <f>'Mem Calc Rua Jose Ricardo G C'!R69</f>
        <v>19.43</v>
      </c>
      <c r="G33" s="228">
        <f>'Planilha Orçamentária Global'!G33</f>
        <v>474.23</v>
      </c>
      <c r="H33" s="228">
        <f>TRUNC(G33*(1+$I$16),2)</f>
        <v>598.19000000000005</v>
      </c>
      <c r="I33" s="8">
        <f>(H33*F33)</f>
        <v>11622.83</v>
      </c>
      <c r="K33" s="343"/>
    </row>
    <row r="34" spans="1:11" ht="30" x14ac:dyDescent="0.25">
      <c r="A34" s="227" t="str">
        <f>'Planilha Orçamentária Global'!A34</f>
        <v>4.2</v>
      </c>
      <c r="B34" s="223" t="str">
        <f>'Planilha Orçamentária Global'!B34</f>
        <v>SINAPI</v>
      </c>
      <c r="C34" s="18">
        <f>'Planilha Orçamentária Global'!C34</f>
        <v>3673</v>
      </c>
      <c r="D34" s="229" t="str">
        <f>'Planilha Orçamentária Global'!D34</f>
        <v>Junta plastica de dilatacao para pisos, cor cinza, 27 x 3 mm (altura x espessura) a cada 1,50m</v>
      </c>
      <c r="E34" s="223" t="str">
        <f>'Planilha Orçamentária Global'!E34</f>
        <v>m</v>
      </c>
      <c r="F34" s="228">
        <f>'Mem Calc Rua Jose Ricardo G C'!R75</f>
        <v>260.29000000000002</v>
      </c>
      <c r="G34" s="228">
        <f>'Planilha Orçamentária Global'!G34</f>
        <v>1.38</v>
      </c>
      <c r="H34" s="228">
        <f>TRUNC(G34*(1+$I$16),2)</f>
        <v>1.74</v>
      </c>
      <c r="I34" s="8">
        <f t="shared" ref="I34:I35" si="1">(H34*F34)</f>
        <v>452.9</v>
      </c>
      <c r="K34" s="343"/>
    </row>
    <row r="35" spans="1:11" x14ac:dyDescent="0.25">
      <c r="A35" s="227" t="str">
        <f>'Planilha Orçamentária Global'!A35</f>
        <v>4.3</v>
      </c>
      <c r="B35" s="223" t="str">
        <f>'Planilha Orçamentária Global'!B35</f>
        <v>SINAPI</v>
      </c>
      <c r="C35" s="18">
        <f>'Planilha Orçamentária Global'!C35</f>
        <v>3777</v>
      </c>
      <c r="D35" s="229" t="str">
        <f>'Planilha Orçamentária Global'!D35</f>
        <v>Lona plástica preta, e=150 micra</v>
      </c>
      <c r="E35" s="223" t="str">
        <f>'Planilha Orçamentária Global'!E35</f>
        <v>m²</v>
      </c>
      <c r="F35" s="228">
        <f>'Mem Calc Rua Jose Ricardo G C'!R82</f>
        <v>388.63</v>
      </c>
      <c r="G35" s="228">
        <f>'Planilha Orçamentária Global'!G35</f>
        <v>1.44</v>
      </c>
      <c r="H35" s="228">
        <f>TRUNC(G35*(1+$I$16),2)</f>
        <v>1.81</v>
      </c>
      <c r="I35" s="8">
        <f t="shared" si="1"/>
        <v>703.42</v>
      </c>
      <c r="K35" s="343"/>
    </row>
    <row r="36" spans="1:11" x14ac:dyDescent="0.25">
      <c r="A36" s="13" t="str">
        <f>'Planilha Orçamentária Global'!A36</f>
        <v>4.4</v>
      </c>
      <c r="B36" s="14"/>
      <c r="C36" s="25"/>
      <c r="D36" s="26" t="str">
        <f>'Planilha Orçamentária Global'!D36</f>
        <v>Piso Tátil</v>
      </c>
      <c r="E36" s="14"/>
      <c r="F36" s="16"/>
      <c r="G36" s="16"/>
      <c r="H36" s="16"/>
      <c r="I36" s="17"/>
      <c r="K36" s="343"/>
    </row>
    <row r="37" spans="1:11" ht="45" x14ac:dyDescent="0.25">
      <c r="A37" s="341" t="str">
        <f>'Planilha Orçamentária Global'!A37</f>
        <v>4.4.1</v>
      </c>
      <c r="B37" s="342" t="str">
        <f>'Planilha Orçamentária Global'!B37</f>
        <v>ORSE</v>
      </c>
      <c r="C37" s="27">
        <f>'Planilha Orçamentária Global'!C37</f>
        <v>4864</v>
      </c>
      <c r="D37" s="28" t="str">
        <f>'Planilha Orçamentária Global'!D37</f>
        <v xml:space="preserve"> Piso tátil direcional e de alerta, em concreto colorido, p/deficientes visuais, dimensões 30x30cm, aplicado com argamassa industrializada ac-ii, rejuntado, exclusive regularização de base</v>
      </c>
      <c r="E37" s="342" t="str">
        <f>'Planilha Orçamentária Global'!E37</f>
        <v>m²</v>
      </c>
      <c r="F37" s="29">
        <f>'Mem Calc Rua Jose Ricardo G C'!R90</f>
        <v>13.65</v>
      </c>
      <c r="G37" s="29">
        <f>'Planilha Orçamentária Global'!G37</f>
        <v>81.73</v>
      </c>
      <c r="H37" s="29">
        <f>TRUNC(G37*(1+$I$16),2)</f>
        <v>103.09</v>
      </c>
      <c r="I37" s="30">
        <f>(H37*F37)</f>
        <v>1407.18</v>
      </c>
      <c r="K37" s="343"/>
    </row>
    <row r="38" spans="1:11" x14ac:dyDescent="0.25">
      <c r="A38" s="9" t="str">
        <f>'Planilha Orçamentária Global'!A38</f>
        <v>5.0</v>
      </c>
      <c r="B38" s="10"/>
      <c r="C38" s="10"/>
      <c r="D38" s="11" t="str">
        <f>'Planilha Orçamentária Global'!D38</f>
        <v>SINALIZAÇÃO</v>
      </c>
      <c r="E38" s="10"/>
      <c r="F38" s="12"/>
      <c r="G38" s="12"/>
      <c r="H38" s="12"/>
      <c r="I38" s="31">
        <f>TRUNC(SUM(I39:I42),2)</f>
        <v>1548.45</v>
      </c>
      <c r="K38" s="343"/>
    </row>
    <row r="39" spans="1:11" x14ac:dyDescent="0.25">
      <c r="A39" s="227" t="str">
        <f>'Planilha Orçamentária Global'!A39</f>
        <v>5.1</v>
      </c>
      <c r="B39" s="223" t="str">
        <f>'Planilha Orçamentária Global'!B39</f>
        <v>SINAPI</v>
      </c>
      <c r="C39" s="18">
        <f>'Planilha Orçamentária Global'!C39</f>
        <v>13521</v>
      </c>
      <c r="D39" s="229" t="str">
        <f>'Planilha Orçamentária Global'!D39</f>
        <v xml:space="preserve">Placa esmaltada para identificação de rua </v>
      </c>
      <c r="E39" s="223" t="str">
        <f>'Planilha Orçamentária Global'!E39</f>
        <v>und</v>
      </c>
      <c r="F39" s="228">
        <f>'Mem Calc Rua Jose Ricardo G C'!R98</f>
        <v>2</v>
      </c>
      <c r="G39" s="228">
        <f>'Planilha Orçamentária Global'!G39</f>
        <v>99</v>
      </c>
      <c r="H39" s="228">
        <f>TRUNC(G39*(1+$I$16),2)</f>
        <v>124.87</v>
      </c>
      <c r="I39" s="8">
        <f>(H39*F39)</f>
        <v>249.74</v>
      </c>
      <c r="K39" s="343"/>
    </row>
    <row r="40" spans="1:11" x14ac:dyDescent="0.25">
      <c r="A40" s="227" t="str">
        <f>'Planilha Orçamentária Global'!A40</f>
        <v>5.2</v>
      </c>
      <c r="B40" s="223" t="str">
        <f>'Planilha Orçamentária Global'!B40</f>
        <v>SINAPI</v>
      </c>
      <c r="C40" s="18">
        <f>'Planilha Orçamentária Global'!C40</f>
        <v>34723</v>
      </c>
      <c r="D40" s="229" t="str">
        <f>'Planilha Orçamentária Global'!D40</f>
        <v>Placa de sinalização em chapa de aço num 16 com pintura refletiva</v>
      </c>
      <c r="E40" s="223" t="str">
        <f>'Planilha Orçamentária Global'!E40</f>
        <v>m²</v>
      </c>
      <c r="F40" s="228">
        <f>'Mem Calc Rua Jose Ricardo G C'!R105</f>
        <v>0.89</v>
      </c>
      <c r="G40" s="228">
        <f>'Planilha Orçamentária Global'!G40</f>
        <v>693</v>
      </c>
      <c r="H40" s="228">
        <f>TRUNC(G40*(1+$I$16),2)</f>
        <v>874.15</v>
      </c>
      <c r="I40" s="8">
        <f t="shared" ref="I40:I42" si="2">(H40*F40)</f>
        <v>777.99</v>
      </c>
      <c r="K40" s="343"/>
    </row>
    <row r="41" spans="1:11" ht="30" x14ac:dyDescent="0.25">
      <c r="A41" s="227" t="str">
        <f>'Planilha Orçamentária Global'!A41</f>
        <v>5.3</v>
      </c>
      <c r="B41" s="223" t="str">
        <f>'Planilha Orçamentária Global'!B41</f>
        <v>SINAPI</v>
      </c>
      <c r="C41" s="18">
        <f>'Planilha Orçamentária Global'!C41</f>
        <v>72947</v>
      </c>
      <c r="D41" s="229" t="str">
        <f>'Planilha Orçamentária Global'!D41</f>
        <v>Sinalização horizontal com tinta retrorrefletiva a base de resina acrílica com microesferas de vidro</v>
      </c>
      <c r="E41" s="223" t="str">
        <f>'Planilha Orçamentária Global'!E41</f>
        <v>m²</v>
      </c>
      <c r="F41" s="228">
        <f>'Mem Calc Rua Jose Ricardo G C'!R112</f>
        <v>3.5</v>
      </c>
      <c r="G41" s="228">
        <f>'Planilha Orçamentária Global'!G41</f>
        <v>13.42</v>
      </c>
      <c r="H41" s="228">
        <f>TRUNC(G41*(1+$I$16),2)</f>
        <v>16.920000000000002</v>
      </c>
      <c r="I41" s="8">
        <f t="shared" si="2"/>
        <v>59.22</v>
      </c>
      <c r="K41" s="343"/>
    </row>
    <row r="42" spans="1:11" x14ac:dyDescent="0.25">
      <c r="A42" s="341" t="str">
        <f>'Planilha Orçamentária Global'!A42</f>
        <v>5.4</v>
      </c>
      <c r="B42" s="230" t="str">
        <f>'Planilha Orçamentária Global'!B42</f>
        <v>ORSE</v>
      </c>
      <c r="C42" s="181">
        <f>'Planilha Orçamentária Global'!C42</f>
        <v>10808</v>
      </c>
      <c r="D42" s="340" t="str">
        <f>'Planilha Orçamentária Global'!D42</f>
        <v>Confecção suporte e travessa para placa de sinalização</v>
      </c>
      <c r="E42" s="182" t="str">
        <f>'Planilha Orçamentária Global'!E42</f>
        <v>und</v>
      </c>
      <c r="F42" s="185">
        <f>'Mem Calc Rua Jose Ricardo G C'!R119</f>
        <v>5</v>
      </c>
      <c r="G42" s="183">
        <f>'Planilha Orçamentária Global'!G42</f>
        <v>73.180000000000007</v>
      </c>
      <c r="H42" s="183">
        <f>TRUNC(G42*(1+$I$16),2)</f>
        <v>92.3</v>
      </c>
      <c r="I42" s="8">
        <f t="shared" si="2"/>
        <v>461.5</v>
      </c>
      <c r="K42" s="343"/>
    </row>
    <row r="43" spans="1:11" x14ac:dyDescent="0.25">
      <c r="A43" s="392" t="s">
        <v>136</v>
      </c>
      <c r="B43" s="393"/>
      <c r="C43" s="393"/>
      <c r="D43" s="393"/>
      <c r="E43" s="393"/>
      <c r="F43" s="393"/>
      <c r="G43" s="393"/>
      <c r="H43" s="390">
        <f>(I38+I32+I23+I20+I18)</f>
        <v>125829.29</v>
      </c>
      <c r="I43" s="391"/>
    </row>
    <row r="50" spans="9:9" x14ac:dyDescent="0.25">
      <c r="I50" s="343"/>
    </row>
  </sheetData>
  <mergeCells count="5">
    <mergeCell ref="A7:I7"/>
    <mergeCell ref="A9:I9"/>
    <mergeCell ref="A10:I10"/>
    <mergeCell ref="H43:I43"/>
    <mergeCell ref="A43:G43"/>
  </mergeCells>
  <pageMargins left="0.51181102362204722" right="0.51181102362204722" top="0.78740157480314965" bottom="0.78740157480314965" header="0.31496062992125984" footer="0.31496062992125984"/>
  <pageSetup paperSize="9" scale="55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T123"/>
  <sheetViews>
    <sheetView view="pageBreakPreview" zoomScale="130" zoomScaleNormal="100" zoomScaleSheetLayoutView="130" workbookViewId="0">
      <selection activeCell="B30" sqref="B30:P30"/>
    </sheetView>
  </sheetViews>
  <sheetFormatPr defaultRowHeight="15" x14ac:dyDescent="0.25"/>
  <cols>
    <col min="1" max="1" width="6.7109375" style="102" bestFit="1" customWidth="1"/>
    <col min="2" max="2" width="5.140625" style="102" bestFit="1" customWidth="1"/>
    <col min="3" max="3" width="2.140625" style="102" bestFit="1" customWidth="1"/>
    <col min="4" max="4" width="5.7109375" style="102" bestFit="1" customWidth="1"/>
    <col min="5" max="5" width="2.28515625" style="102" bestFit="1" customWidth="1"/>
    <col min="6" max="6" width="5.140625" style="102" bestFit="1" customWidth="1"/>
    <col min="7" max="7" width="2.140625" style="102" bestFit="1" customWidth="1"/>
    <col min="8" max="8" width="5.7109375" style="102" bestFit="1" customWidth="1"/>
    <col min="9" max="9" width="9" style="102" customWidth="1"/>
    <col min="10" max="10" width="7.42578125" style="102" bestFit="1" customWidth="1"/>
    <col min="11" max="11" width="6.42578125" style="102" bestFit="1" customWidth="1"/>
    <col min="12" max="12" width="7.140625" style="102" bestFit="1" customWidth="1"/>
    <col min="13" max="13" width="5.140625" style="102" bestFit="1" customWidth="1"/>
    <col min="14" max="14" width="11.28515625" style="102" bestFit="1" customWidth="1"/>
    <col min="15" max="15" width="11.140625" style="102" customWidth="1"/>
    <col min="16" max="16" width="11.28515625" style="102" customWidth="1"/>
    <col min="17" max="17" width="10" style="102" customWidth="1"/>
    <col min="18" max="18" width="12" style="102" customWidth="1"/>
    <col min="19" max="16384" width="9.140625" style="102"/>
  </cols>
  <sheetData>
    <row r="1" spans="1:19" x14ac:dyDescent="0.25">
      <c r="A1" s="353" t="s">
        <v>137</v>
      </c>
      <c r="B1" s="353"/>
      <c r="C1" s="353"/>
      <c r="D1" s="353"/>
      <c r="E1" s="353"/>
      <c r="F1" s="353"/>
      <c r="G1" s="353"/>
      <c r="H1" s="353"/>
      <c r="I1" s="353"/>
      <c r="J1" s="353"/>
      <c r="K1" s="353"/>
      <c r="L1" s="353"/>
      <c r="M1" s="353"/>
      <c r="N1" s="353"/>
      <c r="O1" s="353"/>
      <c r="P1" s="353"/>
      <c r="Q1" s="353"/>
      <c r="R1" s="353"/>
      <c r="S1" s="353"/>
    </row>
    <row r="2" spans="1:19" x14ac:dyDescent="0.25">
      <c r="A2" s="353"/>
      <c r="B2" s="353"/>
      <c r="C2" s="353"/>
      <c r="D2" s="353"/>
      <c r="E2" s="353"/>
      <c r="F2" s="353"/>
      <c r="G2" s="353"/>
      <c r="H2" s="353"/>
      <c r="I2" s="353"/>
      <c r="J2" s="353"/>
      <c r="K2" s="353"/>
      <c r="L2" s="353"/>
      <c r="M2" s="353"/>
      <c r="N2" s="353"/>
      <c r="O2" s="353"/>
      <c r="P2" s="353"/>
      <c r="Q2" s="353"/>
      <c r="R2" s="353"/>
      <c r="S2" s="353"/>
    </row>
    <row r="4" spans="1:19" x14ac:dyDescent="0.25">
      <c r="A4" s="103" t="str">
        <f>'Planilha Rua Jose Ricardo G C'!A12</f>
        <v>OBJETO:     OBRAS E SERVIÇOS DE TERRAPLANAGEM E PAVIMENTAÇÃO EM LOGRADOUROS NA VILA SÃO JOSÉ, NO MUNICÍPIO DE ARAPIRACA/AL</v>
      </c>
    </row>
    <row r="5" spans="1:19" x14ac:dyDescent="0.25">
      <c r="A5" s="103" t="str">
        <f>'Planilha Rua Jose Ricardo G C'!A13</f>
        <v>CONTRATO DE REPASSE:  1069325-77</v>
      </c>
    </row>
    <row r="6" spans="1:19" x14ac:dyDescent="0.25">
      <c r="A6" s="103" t="str">
        <f>'Planilha Rua Jose Ricardo G C'!A14</f>
        <v>SICONV: 896851</v>
      </c>
    </row>
    <row r="7" spans="1:19" x14ac:dyDescent="0.25">
      <c r="A7" s="103" t="str">
        <f>'Planilha Rua Jose Ricardo G C'!A15</f>
        <v>Planilha:</v>
      </c>
      <c r="C7" s="102" t="str">
        <f>'Planilha Rua Jose Ricardo G C'!B15</f>
        <v>Rua Jose Ricardo Gomes Carnaúba</v>
      </c>
    </row>
    <row r="9" spans="1:19" x14ac:dyDescent="0.25">
      <c r="A9" s="80" t="str">
        <f>'Planilha Orçamentária Global'!A18</f>
        <v>1.0</v>
      </c>
      <c r="B9" s="355" t="str">
        <f>'Planilha Orçamentária Global'!D18</f>
        <v>ADMINISTRAÇÃO DA OBRA</v>
      </c>
      <c r="C9" s="355"/>
      <c r="D9" s="355"/>
      <c r="E9" s="355"/>
      <c r="F9" s="355"/>
      <c r="G9" s="355"/>
      <c r="H9" s="355"/>
      <c r="I9" s="355"/>
      <c r="J9" s="355"/>
      <c r="K9" s="355"/>
      <c r="L9" s="355"/>
      <c r="M9" s="355"/>
      <c r="N9" s="355"/>
      <c r="O9" s="355"/>
      <c r="P9" s="355"/>
      <c r="Q9" s="84"/>
      <c r="R9" s="82"/>
      <c r="S9" s="85"/>
    </row>
    <row r="10" spans="1:19" x14ac:dyDescent="0.25">
      <c r="A10" s="76" t="str">
        <f>'Planilha Orçamentária Global'!A19</f>
        <v>1.1</v>
      </c>
      <c r="B10" s="354" t="str">
        <f>'Planilha Orçamentária Global'!D19</f>
        <v xml:space="preserve">Administração da obra </v>
      </c>
      <c r="C10" s="354"/>
      <c r="D10" s="354"/>
      <c r="E10" s="354"/>
      <c r="F10" s="354"/>
      <c r="G10" s="354"/>
      <c r="H10" s="354"/>
      <c r="I10" s="354"/>
      <c r="J10" s="354"/>
      <c r="K10" s="354"/>
      <c r="L10" s="354"/>
      <c r="M10" s="354"/>
      <c r="N10" s="354"/>
      <c r="O10" s="354"/>
      <c r="P10" s="354"/>
      <c r="Q10" s="77"/>
      <c r="R10" s="78">
        <f>TRUNC(Q12,2)</f>
        <v>0</v>
      </c>
      <c r="S10" s="79" t="str">
        <f>'Planilha Orçamentária Global'!E19</f>
        <v>mês</v>
      </c>
    </row>
    <row r="11" spans="1:19" x14ac:dyDescent="0.25">
      <c r="A11" s="123"/>
      <c r="B11" s="51"/>
      <c r="C11" s="51"/>
      <c r="D11" s="51"/>
      <c r="E11" s="51"/>
      <c r="F11" s="51"/>
      <c r="G11" s="51"/>
      <c r="H11" s="51"/>
      <c r="I11" s="51"/>
      <c r="J11" s="51"/>
      <c r="K11" s="51"/>
      <c r="L11" s="51"/>
      <c r="M11" s="51"/>
      <c r="N11" s="51"/>
      <c r="O11" s="51"/>
      <c r="P11" s="51"/>
      <c r="Q11" s="394" t="s">
        <v>78</v>
      </c>
      <c r="R11" s="394"/>
      <c r="S11" s="394"/>
    </row>
    <row r="12" spans="1:19" x14ac:dyDescent="0.25">
      <c r="A12" s="123"/>
      <c r="B12" s="51"/>
      <c r="C12" s="51"/>
      <c r="D12" s="51"/>
      <c r="E12" s="51"/>
      <c r="F12" s="51"/>
      <c r="G12" s="51"/>
      <c r="H12" s="51"/>
      <c r="I12" s="51"/>
      <c r="J12" s="51"/>
      <c r="K12" s="51"/>
      <c r="L12" s="51"/>
      <c r="M12" s="51"/>
      <c r="N12" s="51"/>
      <c r="O12" s="51"/>
      <c r="P12" s="51"/>
      <c r="Q12" s="394"/>
      <c r="R12" s="394"/>
      <c r="S12" s="394"/>
    </row>
    <row r="13" spans="1:19" x14ac:dyDescent="0.25">
      <c r="A13" s="123"/>
      <c r="B13" s="51"/>
      <c r="C13" s="51"/>
      <c r="D13" s="51"/>
      <c r="E13" s="51"/>
      <c r="F13" s="51"/>
      <c r="G13" s="51"/>
      <c r="H13" s="51"/>
      <c r="I13" s="51"/>
      <c r="J13" s="51"/>
      <c r="K13" s="51"/>
      <c r="L13" s="51"/>
      <c r="M13" s="51"/>
      <c r="N13" s="51"/>
      <c r="O13" s="51"/>
      <c r="P13" s="51"/>
      <c r="Q13" s="51"/>
      <c r="R13" s="122"/>
      <c r="S13" s="93"/>
    </row>
    <row r="14" spans="1:19" x14ac:dyDescent="0.25">
      <c r="A14" s="123"/>
      <c r="B14" s="51"/>
      <c r="C14" s="51"/>
      <c r="D14" s="51"/>
      <c r="E14" s="51"/>
      <c r="F14" s="51"/>
      <c r="G14" s="51"/>
      <c r="H14" s="51"/>
      <c r="I14" s="51"/>
      <c r="J14" s="51"/>
      <c r="K14" s="51"/>
      <c r="L14" s="51"/>
      <c r="M14" s="51"/>
      <c r="N14" s="51"/>
      <c r="O14" s="51"/>
      <c r="P14" s="51"/>
      <c r="Q14" s="51"/>
      <c r="R14" s="122"/>
      <c r="S14" s="93"/>
    </row>
    <row r="15" spans="1:19" x14ac:dyDescent="0.25">
      <c r="A15" s="80" t="str">
        <f>'Planilha Orçamentária Global'!A20</f>
        <v>2.0</v>
      </c>
      <c r="B15" s="355" t="str">
        <f>'Planilha Orçamentária Global'!D20</f>
        <v>SERVIÇOS PRELIMINARES</v>
      </c>
      <c r="C15" s="355"/>
      <c r="D15" s="355"/>
      <c r="E15" s="355"/>
      <c r="F15" s="355"/>
      <c r="G15" s="355"/>
      <c r="H15" s="355"/>
      <c r="I15" s="355"/>
      <c r="J15" s="355"/>
      <c r="K15" s="355"/>
      <c r="L15" s="355"/>
      <c r="M15" s="355"/>
      <c r="N15" s="355"/>
      <c r="O15" s="355"/>
      <c r="P15" s="355"/>
      <c r="Q15" s="81"/>
      <c r="R15" s="82"/>
      <c r="S15" s="83"/>
    </row>
    <row r="16" spans="1:19" x14ac:dyDescent="0.25">
      <c r="A16" s="76" t="str">
        <f>'Planilha Orçamentária Global'!A21</f>
        <v>2.1</v>
      </c>
      <c r="B16" s="354" t="str">
        <f>'Planilha Orçamentária Global'!D21</f>
        <v>Locação de pavimentação. Af_10/2018</v>
      </c>
      <c r="C16" s="354"/>
      <c r="D16" s="354"/>
      <c r="E16" s="354"/>
      <c r="F16" s="354"/>
      <c r="G16" s="354"/>
      <c r="H16" s="354"/>
      <c r="I16" s="354"/>
      <c r="J16" s="354"/>
      <c r="K16" s="354"/>
      <c r="L16" s="354"/>
      <c r="M16" s="354"/>
      <c r="N16" s="354"/>
      <c r="O16" s="354"/>
      <c r="P16" s="354"/>
      <c r="Q16" s="77"/>
      <c r="R16" s="94">
        <f>TRUNC(N21,2)</f>
        <v>1137.48</v>
      </c>
      <c r="S16" s="79" t="str">
        <f>'Planilha Orçamentária Global'!E21</f>
        <v>m²</v>
      </c>
    </row>
    <row r="17" spans="1:20" x14ac:dyDescent="0.25">
      <c r="A17" s="45" t="s">
        <v>70</v>
      </c>
      <c r="B17" s="383" t="s">
        <v>66</v>
      </c>
      <c r="C17" s="383"/>
      <c r="D17" s="383"/>
      <c r="E17" s="383"/>
      <c r="F17" s="383"/>
      <c r="G17" s="383"/>
      <c r="H17" s="383"/>
      <c r="I17" s="45" t="s">
        <v>67</v>
      </c>
      <c r="J17" s="45" t="s">
        <v>68</v>
      </c>
      <c r="K17" s="45" t="s">
        <v>69</v>
      </c>
      <c r="L17" s="45" t="s">
        <v>71</v>
      </c>
      <c r="M17" s="45" t="s">
        <v>72</v>
      </c>
      <c r="N17" s="45" t="s">
        <v>73</v>
      </c>
      <c r="O17" s="45" t="s">
        <v>74</v>
      </c>
      <c r="P17" s="45" t="s">
        <v>75</v>
      </c>
      <c r="Q17" s="384" t="s">
        <v>76</v>
      </c>
      <c r="R17" s="384"/>
      <c r="S17" s="384"/>
    </row>
    <row r="18" spans="1:20" x14ac:dyDescent="0.25">
      <c r="A18" s="61"/>
      <c r="B18" s="73">
        <v>0</v>
      </c>
      <c r="C18" s="64" t="s">
        <v>64</v>
      </c>
      <c r="D18" s="161">
        <v>0</v>
      </c>
      <c r="E18" s="64" t="s">
        <v>65</v>
      </c>
      <c r="F18" s="64">
        <v>1</v>
      </c>
      <c r="G18" s="64" t="s">
        <v>64</v>
      </c>
      <c r="H18" s="162">
        <v>11.09</v>
      </c>
      <c r="I18" s="169">
        <f>((F18-B18)*20)+(H18-D18)</f>
        <v>31.09</v>
      </c>
      <c r="J18" s="172">
        <v>4</v>
      </c>
      <c r="K18" s="47"/>
      <c r="L18" s="56"/>
      <c r="M18" s="47"/>
      <c r="N18" s="165">
        <f>I18*J18</f>
        <v>124.36</v>
      </c>
      <c r="O18" s="163">
        <f>N18*K18*L18</f>
        <v>0</v>
      </c>
      <c r="P18" s="164">
        <f>O18*M18</f>
        <v>0</v>
      </c>
      <c r="Q18" s="360"/>
      <c r="R18" s="361"/>
      <c r="S18" s="362"/>
    </row>
    <row r="19" spans="1:20" x14ac:dyDescent="0.25">
      <c r="A19" s="62"/>
      <c r="B19" s="74">
        <v>1</v>
      </c>
      <c r="C19" s="66" t="s">
        <v>64</v>
      </c>
      <c r="D19" s="189">
        <f>H18</f>
        <v>11.09</v>
      </c>
      <c r="E19" s="66" t="s">
        <v>65</v>
      </c>
      <c r="F19" s="66">
        <v>9</v>
      </c>
      <c r="G19" s="66" t="s">
        <v>64</v>
      </c>
      <c r="H19" s="196">
        <v>16.77</v>
      </c>
      <c r="I19" s="180">
        <f>((F19-B19)*20)+(H19-D19)</f>
        <v>165.68</v>
      </c>
      <c r="J19" s="176">
        <v>6</v>
      </c>
      <c r="K19" s="190"/>
      <c r="L19" s="57"/>
      <c r="M19" s="190"/>
      <c r="N19" s="197">
        <f>I19*J19</f>
        <v>994.08</v>
      </c>
      <c r="O19" s="167"/>
      <c r="P19" s="168"/>
      <c r="Q19" s="363"/>
      <c r="R19" s="364"/>
      <c r="S19" s="365"/>
    </row>
    <row r="20" spans="1:20" x14ac:dyDescent="0.25">
      <c r="A20" s="62"/>
      <c r="B20" s="74">
        <v>4</v>
      </c>
      <c r="C20" s="65" t="str">
        <f>C18</f>
        <v>+</v>
      </c>
      <c r="D20" s="65">
        <v>2.38</v>
      </c>
      <c r="E20" s="65" t="str">
        <f>E18</f>
        <v>à</v>
      </c>
      <c r="F20" s="65" t="s">
        <v>110</v>
      </c>
      <c r="G20" s="65" t="str">
        <f>G18</f>
        <v>+</v>
      </c>
      <c r="H20" s="75" t="s">
        <v>110</v>
      </c>
      <c r="I20" s="170">
        <v>3</v>
      </c>
      <c r="J20" s="198" t="s">
        <v>111</v>
      </c>
      <c r="K20" s="51"/>
      <c r="L20" s="57"/>
      <c r="M20" s="120"/>
      <c r="N20" s="166">
        <v>19.04</v>
      </c>
      <c r="O20" s="167">
        <f>N20*K20*L20</f>
        <v>0</v>
      </c>
      <c r="P20" s="168">
        <f>O20*M20</f>
        <v>0</v>
      </c>
      <c r="Q20" s="363" t="s">
        <v>109</v>
      </c>
      <c r="R20" s="364"/>
      <c r="S20" s="365"/>
      <c r="T20" s="72" t="s">
        <v>77</v>
      </c>
    </row>
    <row r="21" spans="1:20" x14ac:dyDescent="0.25">
      <c r="A21" s="67"/>
      <c r="B21" s="68"/>
      <c r="C21" s="68"/>
      <c r="D21" s="68"/>
      <c r="E21" s="68"/>
      <c r="F21" s="68"/>
      <c r="G21" s="68"/>
      <c r="H21" s="68"/>
      <c r="I21" s="69"/>
      <c r="J21" s="69"/>
      <c r="K21" s="69"/>
      <c r="L21" s="69"/>
      <c r="M21" s="69"/>
      <c r="N21" s="69">
        <f>TRUNC(SUM(N18:N20),2)</f>
        <v>1137.48</v>
      </c>
      <c r="O21" s="69">
        <f>SUM(O18:O20)</f>
        <v>0</v>
      </c>
      <c r="P21" s="69">
        <f>SUM(P18:P20)</f>
        <v>0</v>
      </c>
      <c r="Q21" s="68"/>
      <c r="R21" s="70"/>
      <c r="S21" s="71"/>
    </row>
    <row r="22" spans="1:20" x14ac:dyDescent="0.25">
      <c r="A22" s="41"/>
      <c r="B22" s="42"/>
      <c r="C22" s="42"/>
      <c r="D22" s="42"/>
      <c r="E22" s="42"/>
      <c r="F22" s="42"/>
      <c r="G22" s="42"/>
      <c r="H22" s="42"/>
      <c r="I22" s="42"/>
      <c r="J22" s="42"/>
      <c r="K22" s="42"/>
      <c r="L22" s="42"/>
      <c r="M22" s="42"/>
      <c r="N22" s="42"/>
      <c r="O22" s="42"/>
      <c r="P22" s="42"/>
      <c r="Q22" s="42"/>
      <c r="R22" s="43"/>
      <c r="S22" s="44"/>
    </row>
    <row r="23" spans="1:20" x14ac:dyDescent="0.25">
      <c r="A23" s="41"/>
      <c r="B23" s="42"/>
      <c r="C23" s="42"/>
      <c r="D23" s="42"/>
      <c r="E23" s="42"/>
      <c r="F23" s="42"/>
      <c r="G23" s="42"/>
      <c r="H23" s="42"/>
      <c r="I23" s="42"/>
      <c r="J23" s="42"/>
      <c r="K23" s="42"/>
      <c r="L23" s="42"/>
      <c r="M23" s="42"/>
      <c r="N23" s="42"/>
      <c r="O23" s="42"/>
      <c r="P23" s="42"/>
      <c r="Q23" s="42"/>
      <c r="R23" s="43"/>
      <c r="S23" s="44"/>
    </row>
    <row r="24" spans="1:20" ht="15" customHeight="1" x14ac:dyDescent="0.25">
      <c r="A24" s="76" t="str">
        <f>'Planilha Orçamentária Global'!A22</f>
        <v>2.2</v>
      </c>
      <c r="B24" s="354" t="str">
        <f>'Planilha Orçamentária Global'!D22</f>
        <v>Placa de obra em chapa de aço galvanizado</v>
      </c>
      <c r="C24" s="354"/>
      <c r="D24" s="354"/>
      <c r="E24" s="354"/>
      <c r="F24" s="354"/>
      <c r="G24" s="354"/>
      <c r="H24" s="354"/>
      <c r="I24" s="354"/>
      <c r="J24" s="354"/>
      <c r="K24" s="354"/>
      <c r="L24" s="354"/>
      <c r="M24" s="354"/>
      <c r="N24" s="354"/>
      <c r="O24" s="354"/>
      <c r="P24" s="354"/>
      <c r="Q24" s="77"/>
      <c r="R24" s="94">
        <f>TRUNC(N27,2)</f>
        <v>0</v>
      </c>
      <c r="S24" s="79" t="str">
        <f>'Planilha Orçamentária Global'!E22</f>
        <v>m²</v>
      </c>
    </row>
    <row r="25" spans="1:20" x14ac:dyDescent="0.25">
      <c r="A25" s="45" t="s">
        <v>70</v>
      </c>
      <c r="B25" s="383" t="s">
        <v>66</v>
      </c>
      <c r="C25" s="383"/>
      <c r="D25" s="383"/>
      <c r="E25" s="383"/>
      <c r="F25" s="383"/>
      <c r="G25" s="383"/>
      <c r="H25" s="383"/>
      <c r="I25" s="45" t="s">
        <v>67</v>
      </c>
      <c r="J25" s="45" t="s">
        <v>68</v>
      </c>
      <c r="K25" s="45" t="s">
        <v>69</v>
      </c>
      <c r="L25" s="45" t="s">
        <v>71</v>
      </c>
      <c r="M25" s="45" t="s">
        <v>72</v>
      </c>
      <c r="N25" s="45" t="s">
        <v>73</v>
      </c>
      <c r="O25" s="45" t="s">
        <v>74</v>
      </c>
      <c r="P25" s="45" t="s">
        <v>75</v>
      </c>
      <c r="Q25" s="384" t="s">
        <v>76</v>
      </c>
      <c r="R25" s="384"/>
      <c r="S25" s="384"/>
    </row>
    <row r="26" spans="1:20" x14ac:dyDescent="0.25">
      <c r="A26" s="61"/>
      <c r="B26" s="46"/>
      <c r="C26" s="47"/>
      <c r="D26" s="48"/>
      <c r="E26" s="47"/>
      <c r="F26" s="47"/>
      <c r="G26" s="47"/>
      <c r="H26" s="49"/>
      <c r="I26" s="169">
        <f>((F26-B26)*20)+(H26-D26)</f>
        <v>0</v>
      </c>
      <c r="J26" s="56"/>
      <c r="K26" s="47"/>
      <c r="L26" s="56"/>
      <c r="M26" s="47"/>
      <c r="N26" s="165">
        <f>I26*J26</f>
        <v>0</v>
      </c>
      <c r="O26" s="163">
        <f>N26*K26*L26</f>
        <v>0</v>
      </c>
      <c r="P26" s="164">
        <f>O26*M26</f>
        <v>0</v>
      </c>
      <c r="Q26" s="360"/>
      <c r="R26" s="361"/>
      <c r="S26" s="362"/>
    </row>
    <row r="27" spans="1:20" x14ac:dyDescent="0.25">
      <c r="A27" s="67"/>
      <c r="B27" s="68"/>
      <c r="C27" s="68"/>
      <c r="D27" s="68"/>
      <c r="E27" s="68"/>
      <c r="F27" s="68"/>
      <c r="G27" s="68"/>
      <c r="H27" s="68"/>
      <c r="I27" s="69">
        <f>SUM(I26:I26)</f>
        <v>0</v>
      </c>
      <c r="J27" s="69"/>
      <c r="K27" s="69"/>
      <c r="L27" s="69"/>
      <c r="M27" s="69"/>
      <c r="N27" s="69">
        <f>SUM(N26:N26)</f>
        <v>0</v>
      </c>
      <c r="O27" s="69">
        <f>SUM(O26:O26)</f>
        <v>0</v>
      </c>
      <c r="P27" s="69">
        <f>SUM(P26:P26)</f>
        <v>0</v>
      </c>
      <c r="Q27" s="68"/>
      <c r="R27" s="70"/>
      <c r="S27" s="71"/>
    </row>
    <row r="28" spans="1:20" x14ac:dyDescent="0.25">
      <c r="A28" s="41"/>
      <c r="B28" s="42"/>
      <c r="C28" s="42"/>
      <c r="D28" s="42"/>
      <c r="E28" s="42"/>
      <c r="F28" s="42"/>
      <c r="G28" s="42"/>
      <c r="H28" s="42"/>
      <c r="I28" s="42"/>
      <c r="J28" s="42"/>
      <c r="K28" s="42"/>
      <c r="L28" s="42"/>
      <c r="M28" s="42"/>
      <c r="N28" s="42"/>
      <c r="O28" s="42"/>
      <c r="P28" s="42"/>
      <c r="Q28" s="42"/>
      <c r="R28" s="43"/>
      <c r="S28" s="44"/>
    </row>
    <row r="29" spans="1:20" x14ac:dyDescent="0.25">
      <c r="A29" s="41"/>
      <c r="B29" s="42"/>
      <c r="C29" s="42"/>
      <c r="D29" s="42"/>
      <c r="E29" s="42"/>
      <c r="F29" s="42"/>
      <c r="G29" s="42"/>
      <c r="H29" s="42"/>
      <c r="I29" s="42"/>
      <c r="J29" s="42"/>
      <c r="K29" s="42"/>
      <c r="L29" s="42"/>
      <c r="M29" s="42"/>
      <c r="N29" s="42"/>
      <c r="O29" s="42"/>
      <c r="P29" s="42"/>
      <c r="Q29" s="42"/>
      <c r="R29" s="43"/>
      <c r="S29" s="44"/>
    </row>
    <row r="30" spans="1:20" x14ac:dyDescent="0.25">
      <c r="A30" s="80" t="str">
        <f>'Planilha Orçamentária Global'!A23</f>
        <v>3.0</v>
      </c>
      <c r="B30" s="355" t="str">
        <f>'Planilha Orçamentária Global'!D23</f>
        <v>TERRAPLANAGEM E PAVIMENTAÇÃO</v>
      </c>
      <c r="C30" s="355"/>
      <c r="D30" s="355"/>
      <c r="E30" s="355"/>
      <c r="F30" s="355"/>
      <c r="G30" s="355"/>
      <c r="H30" s="355"/>
      <c r="I30" s="355"/>
      <c r="J30" s="355"/>
      <c r="K30" s="355"/>
      <c r="L30" s="355"/>
      <c r="M30" s="355"/>
      <c r="N30" s="355"/>
      <c r="O30" s="355"/>
      <c r="P30" s="355"/>
      <c r="Q30" s="81"/>
      <c r="R30" s="82"/>
      <c r="S30" s="83"/>
    </row>
    <row r="31" spans="1:20" x14ac:dyDescent="0.25">
      <c r="A31" s="95" t="str">
        <f>'Planilha Orçamentária Global'!A24</f>
        <v>3.1</v>
      </c>
      <c r="B31" s="356" t="str">
        <f>'Planilha Orçamentária Global'!D24</f>
        <v xml:space="preserve">Terraplanagem  </v>
      </c>
      <c r="C31" s="356"/>
      <c r="D31" s="356"/>
      <c r="E31" s="356"/>
      <c r="F31" s="356"/>
      <c r="G31" s="356"/>
      <c r="H31" s="356"/>
      <c r="I31" s="356"/>
      <c r="J31" s="356"/>
      <c r="K31" s="356"/>
      <c r="L31" s="356"/>
      <c r="M31" s="356"/>
      <c r="N31" s="356"/>
      <c r="O31" s="356"/>
      <c r="P31" s="356"/>
      <c r="Q31" s="86"/>
      <c r="R31" s="87"/>
      <c r="S31" s="88"/>
    </row>
    <row r="32" spans="1:20" x14ac:dyDescent="0.25">
      <c r="A32" s="76" t="str">
        <f>'Planilha Orçamentária Global'!A25</f>
        <v>3.1.1</v>
      </c>
      <c r="B32" s="354" t="str">
        <f>'Planilha Orçamentária Global'!D25</f>
        <v>Escavação Horizontal em solo de 1A categoria com trator de esteiras (150HP/lâmina: 3,18m³)</v>
      </c>
      <c r="C32" s="354"/>
      <c r="D32" s="354"/>
      <c r="E32" s="354"/>
      <c r="F32" s="354"/>
      <c r="G32" s="354"/>
      <c r="H32" s="354"/>
      <c r="I32" s="354"/>
      <c r="J32" s="354"/>
      <c r="K32" s="354"/>
      <c r="L32" s="354"/>
      <c r="M32" s="354"/>
      <c r="N32" s="354"/>
      <c r="O32" s="354"/>
      <c r="P32" s="354"/>
      <c r="Q32" s="77"/>
      <c r="R32" s="94">
        <f>TRUNC(O37,2)</f>
        <v>113.75</v>
      </c>
      <c r="S32" s="79" t="str">
        <f>'Planilha Orçamentária Global'!E25</f>
        <v>m³</v>
      </c>
    </row>
    <row r="33" spans="1:19" x14ac:dyDescent="0.25">
      <c r="A33" s="45" t="s">
        <v>70</v>
      </c>
      <c r="B33" s="383" t="s">
        <v>66</v>
      </c>
      <c r="C33" s="383"/>
      <c r="D33" s="383"/>
      <c r="E33" s="383"/>
      <c r="F33" s="383"/>
      <c r="G33" s="383"/>
      <c r="H33" s="383"/>
      <c r="I33" s="45" t="s">
        <v>67</v>
      </c>
      <c r="J33" s="45" t="s">
        <v>68</v>
      </c>
      <c r="K33" s="45" t="s">
        <v>69</v>
      </c>
      <c r="L33" s="45" t="s">
        <v>71</v>
      </c>
      <c r="M33" s="45" t="s">
        <v>72</v>
      </c>
      <c r="N33" s="45" t="s">
        <v>73</v>
      </c>
      <c r="O33" s="45" t="s">
        <v>74</v>
      </c>
      <c r="P33" s="45" t="s">
        <v>75</v>
      </c>
      <c r="Q33" s="384" t="s">
        <v>76</v>
      </c>
      <c r="R33" s="384"/>
      <c r="S33" s="384"/>
    </row>
    <row r="34" spans="1:19" x14ac:dyDescent="0.25">
      <c r="A34" s="61"/>
      <c r="B34" s="73">
        <f>$B$18</f>
        <v>0</v>
      </c>
      <c r="C34" s="47" t="s">
        <v>64</v>
      </c>
      <c r="D34" s="48">
        <f>$D$18</f>
        <v>0</v>
      </c>
      <c r="E34" s="47" t="s">
        <v>65</v>
      </c>
      <c r="F34" s="64">
        <f>$F$18</f>
        <v>1</v>
      </c>
      <c r="G34" s="47" t="s">
        <v>64</v>
      </c>
      <c r="H34" s="49">
        <f>$H$18</f>
        <v>11.09</v>
      </c>
      <c r="I34" s="169">
        <f>$I$18</f>
        <v>31.09</v>
      </c>
      <c r="J34" s="172">
        <f>$J$18</f>
        <v>4</v>
      </c>
      <c r="K34" s="64">
        <v>0.1</v>
      </c>
      <c r="L34" s="172">
        <v>1</v>
      </c>
      <c r="M34" s="64"/>
      <c r="N34" s="173">
        <f>$N$18</f>
        <v>124.36</v>
      </c>
      <c r="O34" s="169">
        <f>N34*K34*L34</f>
        <v>12.44</v>
      </c>
      <c r="P34" s="164">
        <f>P18</f>
        <v>0</v>
      </c>
      <c r="Q34" s="360"/>
      <c r="R34" s="361"/>
      <c r="S34" s="362"/>
    </row>
    <row r="35" spans="1:19" x14ac:dyDescent="0.25">
      <c r="A35" s="62"/>
      <c r="B35" s="74">
        <f>$B$19</f>
        <v>1</v>
      </c>
      <c r="C35" s="190" t="str">
        <f t="shared" ref="C35:I35" si="0">C19</f>
        <v>+</v>
      </c>
      <c r="D35" s="199">
        <f>$D$19</f>
        <v>11.09</v>
      </c>
      <c r="E35" s="190" t="str">
        <f t="shared" si="0"/>
        <v>à</v>
      </c>
      <c r="F35" s="66">
        <f>$F$19</f>
        <v>9</v>
      </c>
      <c r="G35" s="190" t="str">
        <f t="shared" si="0"/>
        <v>+</v>
      </c>
      <c r="H35" s="200">
        <f>$H$19</f>
        <v>16.77</v>
      </c>
      <c r="I35" s="180">
        <f t="shared" si="0"/>
        <v>165.68</v>
      </c>
      <c r="J35" s="176">
        <f>$J$19</f>
        <v>6</v>
      </c>
      <c r="K35" s="66">
        <f>K34</f>
        <v>0.1</v>
      </c>
      <c r="L35" s="176">
        <f>L34</f>
        <v>1</v>
      </c>
      <c r="M35" s="66"/>
      <c r="N35" s="201">
        <f>$N$19</f>
        <v>994.08</v>
      </c>
      <c r="O35" s="180">
        <f>N35*K35*L35</f>
        <v>99.41</v>
      </c>
      <c r="P35" s="168"/>
      <c r="Q35" s="74"/>
      <c r="R35" s="66"/>
      <c r="S35" s="75"/>
    </row>
    <row r="36" spans="1:19" x14ac:dyDescent="0.25">
      <c r="A36" s="62"/>
      <c r="B36" s="74">
        <f>$B$20</f>
        <v>4</v>
      </c>
      <c r="C36" s="51" t="str">
        <f>C34</f>
        <v>+</v>
      </c>
      <c r="D36" s="51">
        <f>$D$20</f>
        <v>2.38</v>
      </c>
      <c r="E36" s="51"/>
      <c r="F36" s="65"/>
      <c r="G36" s="51"/>
      <c r="H36" s="52"/>
      <c r="I36" s="170">
        <f>$I$20</f>
        <v>3</v>
      </c>
      <c r="J36" s="175" t="str">
        <f>$J$20</f>
        <v>Variada</v>
      </c>
      <c r="K36" s="65">
        <f>K34</f>
        <v>0.1</v>
      </c>
      <c r="L36" s="176">
        <f>L34</f>
        <v>1</v>
      </c>
      <c r="M36" s="135"/>
      <c r="N36" s="177">
        <f>$N$20</f>
        <v>19.04</v>
      </c>
      <c r="O36" s="170">
        <f>N36*K36*L36</f>
        <v>1.9</v>
      </c>
      <c r="P36" s="168">
        <f>P20</f>
        <v>0</v>
      </c>
      <c r="Q36" s="363"/>
      <c r="R36" s="364"/>
      <c r="S36" s="365"/>
    </row>
    <row r="37" spans="1:19" x14ac:dyDescent="0.25">
      <c r="A37" s="67"/>
      <c r="B37" s="68"/>
      <c r="C37" s="68"/>
      <c r="D37" s="68"/>
      <c r="E37" s="68"/>
      <c r="F37" s="68"/>
      <c r="G37" s="68"/>
      <c r="H37" s="68"/>
      <c r="I37" s="69"/>
      <c r="J37" s="69"/>
      <c r="K37" s="69"/>
      <c r="L37" s="69"/>
      <c r="M37" s="69"/>
      <c r="N37" s="69"/>
      <c r="O37" s="69">
        <f>SUM(O34:O36)</f>
        <v>113.75</v>
      </c>
      <c r="P37" s="69">
        <f>SUM(P34:P36)</f>
        <v>0</v>
      </c>
      <c r="Q37" s="68"/>
      <c r="R37" s="70"/>
      <c r="S37" s="71"/>
    </row>
    <row r="38" spans="1:19" x14ac:dyDescent="0.25">
      <c r="A38" s="41"/>
      <c r="B38" s="42"/>
      <c r="C38" s="42"/>
      <c r="D38" s="42"/>
      <c r="E38" s="42"/>
      <c r="F38" s="42"/>
      <c r="G38" s="42"/>
      <c r="H38" s="42"/>
      <c r="I38" s="42"/>
      <c r="J38" s="42"/>
      <c r="K38" s="42"/>
      <c r="L38" s="42"/>
      <c r="M38" s="42"/>
      <c r="N38" s="42"/>
      <c r="O38" s="42"/>
      <c r="P38" s="42"/>
      <c r="Q38" s="42"/>
      <c r="R38" s="43"/>
      <c r="S38" s="44"/>
    </row>
    <row r="39" spans="1:19" x14ac:dyDescent="0.25">
      <c r="A39" s="41"/>
      <c r="B39" s="42"/>
      <c r="C39" s="42"/>
      <c r="D39" s="42"/>
      <c r="E39" s="42"/>
      <c r="F39" s="42"/>
      <c r="G39" s="42"/>
      <c r="H39" s="42"/>
      <c r="I39" s="42"/>
      <c r="J39" s="42"/>
      <c r="K39" s="42"/>
      <c r="L39" s="42"/>
      <c r="M39" s="42"/>
      <c r="N39" s="42"/>
      <c r="O39" s="42"/>
      <c r="P39" s="42"/>
      <c r="Q39" s="42"/>
      <c r="R39" s="43"/>
      <c r="S39" s="44"/>
    </row>
    <row r="40" spans="1:19" x14ac:dyDescent="0.25">
      <c r="A40" s="76" t="str">
        <f>'Planilha Orçamentária Global'!A26</f>
        <v>3.1.2</v>
      </c>
      <c r="B40" s="354" t="str">
        <f>'Planilha Orçamentária Global'!D26</f>
        <v>Regularização e compactação do sub-leito até 20cm.</v>
      </c>
      <c r="C40" s="354"/>
      <c r="D40" s="354"/>
      <c r="E40" s="354"/>
      <c r="F40" s="354"/>
      <c r="G40" s="354"/>
      <c r="H40" s="354"/>
      <c r="I40" s="354"/>
      <c r="J40" s="354"/>
      <c r="K40" s="354"/>
      <c r="L40" s="354"/>
      <c r="M40" s="354"/>
      <c r="N40" s="354"/>
      <c r="O40" s="354"/>
      <c r="P40" s="354"/>
      <c r="Q40" s="77"/>
      <c r="R40" s="94">
        <f>TRUNC(N45,2)</f>
        <v>1137.48</v>
      </c>
      <c r="S40" s="79" t="str">
        <f>'Planilha Orçamentária Global'!E26</f>
        <v>m²</v>
      </c>
    </row>
    <row r="41" spans="1:19" x14ac:dyDescent="0.25">
      <c r="A41" s="45" t="s">
        <v>70</v>
      </c>
      <c r="B41" s="383" t="s">
        <v>66</v>
      </c>
      <c r="C41" s="383"/>
      <c r="D41" s="383"/>
      <c r="E41" s="383"/>
      <c r="F41" s="383"/>
      <c r="G41" s="383"/>
      <c r="H41" s="383"/>
      <c r="I41" s="45" t="s">
        <v>67</v>
      </c>
      <c r="J41" s="45" t="s">
        <v>68</v>
      </c>
      <c r="K41" s="45" t="s">
        <v>69</v>
      </c>
      <c r="L41" s="45" t="s">
        <v>71</v>
      </c>
      <c r="M41" s="45" t="s">
        <v>72</v>
      </c>
      <c r="N41" s="45" t="s">
        <v>73</v>
      </c>
      <c r="O41" s="45" t="s">
        <v>74</v>
      </c>
      <c r="P41" s="45" t="s">
        <v>75</v>
      </c>
      <c r="Q41" s="384" t="s">
        <v>76</v>
      </c>
      <c r="R41" s="384"/>
      <c r="S41" s="384"/>
    </row>
    <row r="42" spans="1:19" x14ac:dyDescent="0.25">
      <c r="A42" s="61"/>
      <c r="B42" s="73">
        <f>$B$18</f>
        <v>0</v>
      </c>
      <c r="C42" s="64" t="s">
        <v>64</v>
      </c>
      <c r="D42" s="161">
        <f>$D$18</f>
        <v>0</v>
      </c>
      <c r="E42" s="64" t="s">
        <v>65</v>
      </c>
      <c r="F42" s="64">
        <f>$F$18</f>
        <v>1</v>
      </c>
      <c r="G42" s="64" t="s">
        <v>64</v>
      </c>
      <c r="H42" s="162">
        <f>$H$18</f>
        <v>11.09</v>
      </c>
      <c r="I42" s="169">
        <f>$I$18</f>
        <v>31.09</v>
      </c>
      <c r="J42" s="172">
        <f>$J$18</f>
        <v>4</v>
      </c>
      <c r="K42" s="64">
        <v>0.2</v>
      </c>
      <c r="L42" s="172">
        <v>1</v>
      </c>
      <c r="M42" s="64"/>
      <c r="N42" s="173">
        <f>$N$18</f>
        <v>124.36</v>
      </c>
      <c r="O42" s="169"/>
      <c r="P42" s="174">
        <f>O42*M42</f>
        <v>0</v>
      </c>
      <c r="Q42" s="360"/>
      <c r="R42" s="361"/>
      <c r="S42" s="362"/>
    </row>
    <row r="43" spans="1:19" x14ac:dyDescent="0.25">
      <c r="A43" s="62"/>
      <c r="B43" s="74">
        <f>$B$19</f>
        <v>1</v>
      </c>
      <c r="C43" s="190" t="str">
        <f>C42</f>
        <v>+</v>
      </c>
      <c r="D43" s="199">
        <f>$D$19</f>
        <v>11.09</v>
      </c>
      <c r="E43" s="190" t="str">
        <f>E42</f>
        <v>à</v>
      </c>
      <c r="F43" s="66">
        <f>$F$19</f>
        <v>9</v>
      </c>
      <c r="G43" s="190" t="str">
        <f>G42</f>
        <v>+</v>
      </c>
      <c r="H43" s="200">
        <f>$H$19</f>
        <v>16.77</v>
      </c>
      <c r="I43" s="180">
        <f>I35</f>
        <v>165.68</v>
      </c>
      <c r="J43" s="176">
        <f>J35</f>
        <v>6</v>
      </c>
      <c r="K43" s="66">
        <f>K42</f>
        <v>0.2</v>
      </c>
      <c r="L43" s="176">
        <f>L42</f>
        <v>1</v>
      </c>
      <c r="M43" s="66"/>
      <c r="N43" s="201">
        <f>N35</f>
        <v>994.08</v>
      </c>
      <c r="O43" s="180"/>
      <c r="P43" s="178"/>
      <c r="Q43" s="74"/>
      <c r="R43" s="66"/>
      <c r="S43" s="75"/>
    </row>
    <row r="44" spans="1:19" x14ac:dyDescent="0.25">
      <c r="A44" s="62"/>
      <c r="B44" s="74">
        <f>$B$20</f>
        <v>4</v>
      </c>
      <c r="C44" s="65" t="str">
        <f>C42</f>
        <v>+</v>
      </c>
      <c r="D44" s="65">
        <f>$D$20</f>
        <v>2.38</v>
      </c>
      <c r="E44" s="65"/>
      <c r="F44" s="65"/>
      <c r="G44" s="65"/>
      <c r="H44" s="75"/>
      <c r="I44" s="170">
        <f>$I$20</f>
        <v>3</v>
      </c>
      <c r="J44" s="175" t="str">
        <f>$J$20</f>
        <v>Variada</v>
      </c>
      <c r="K44" s="65">
        <f>K42</f>
        <v>0.2</v>
      </c>
      <c r="L44" s="176">
        <f>L42</f>
        <v>1</v>
      </c>
      <c r="M44" s="18"/>
      <c r="N44" s="179">
        <f>$N$20</f>
        <v>19.04</v>
      </c>
      <c r="O44" s="170"/>
      <c r="P44" s="178">
        <f>O44*M44</f>
        <v>0</v>
      </c>
      <c r="Q44" s="363"/>
      <c r="R44" s="364"/>
      <c r="S44" s="365"/>
    </row>
    <row r="45" spans="1:19" x14ac:dyDescent="0.25">
      <c r="A45" s="67"/>
      <c r="B45" s="68"/>
      <c r="C45" s="68"/>
      <c r="D45" s="68"/>
      <c r="E45" s="68"/>
      <c r="F45" s="68"/>
      <c r="G45" s="68"/>
      <c r="H45" s="68"/>
      <c r="I45" s="69"/>
      <c r="J45" s="69"/>
      <c r="K45" s="69"/>
      <c r="L45" s="69"/>
      <c r="M45" s="69"/>
      <c r="N45" s="293">
        <f>SUM(N42:N44)</f>
        <v>1137.48</v>
      </c>
      <c r="O45" s="69"/>
      <c r="P45" s="69">
        <f>SUM(P42:P44)</f>
        <v>0</v>
      </c>
      <c r="Q45" s="68"/>
      <c r="R45" s="70"/>
      <c r="S45" s="71"/>
    </row>
    <row r="46" spans="1:19" x14ac:dyDescent="0.25">
      <c r="A46" s="41"/>
      <c r="B46" s="42"/>
      <c r="C46" s="42"/>
      <c r="D46" s="42"/>
      <c r="E46" s="42"/>
      <c r="F46" s="42"/>
      <c r="G46" s="42"/>
      <c r="H46" s="42"/>
      <c r="I46" s="42"/>
      <c r="J46" s="42"/>
      <c r="K46" s="42"/>
      <c r="L46" s="42"/>
      <c r="M46" s="42"/>
      <c r="N46" s="42"/>
      <c r="O46" s="42"/>
      <c r="P46" s="42"/>
      <c r="Q46" s="42"/>
      <c r="R46" s="43"/>
      <c r="S46" s="44"/>
    </row>
    <row r="47" spans="1:19" x14ac:dyDescent="0.25">
      <c r="A47" s="41"/>
      <c r="B47" s="42"/>
      <c r="C47" s="42"/>
      <c r="D47" s="42"/>
      <c r="E47" s="42"/>
      <c r="F47" s="42"/>
      <c r="G47" s="42"/>
      <c r="H47" s="42"/>
      <c r="I47" s="42"/>
      <c r="J47" s="42"/>
      <c r="K47" s="42"/>
      <c r="L47" s="42"/>
      <c r="M47" s="42"/>
      <c r="N47" s="42"/>
      <c r="O47" s="42"/>
      <c r="P47" s="42"/>
      <c r="Q47" s="42"/>
      <c r="R47" s="43"/>
      <c r="S47" s="44"/>
    </row>
    <row r="48" spans="1:19" x14ac:dyDescent="0.25">
      <c r="A48" s="95" t="str">
        <f>'Planilha Orçamentária Global'!A27</f>
        <v>3.2</v>
      </c>
      <c r="B48" s="356" t="str">
        <f>'Planilha Orçamentária Global'!D27</f>
        <v>Pavimentação</v>
      </c>
      <c r="C48" s="356"/>
      <c r="D48" s="356"/>
      <c r="E48" s="356"/>
      <c r="F48" s="356"/>
      <c r="G48" s="356"/>
      <c r="H48" s="356"/>
      <c r="I48" s="356"/>
      <c r="J48" s="356"/>
      <c r="K48" s="356"/>
      <c r="L48" s="356"/>
      <c r="M48" s="356"/>
      <c r="N48" s="356"/>
      <c r="O48" s="356"/>
      <c r="P48" s="356"/>
      <c r="Q48" s="86"/>
      <c r="R48" s="87"/>
      <c r="S48" s="88"/>
    </row>
    <row r="49" spans="1:19" x14ac:dyDescent="0.25">
      <c r="A49" s="89" t="str">
        <f>'Planilha Orçamentária Global'!A28</f>
        <v>3.2.1</v>
      </c>
      <c r="B49" s="376" t="str">
        <f>'Planilha Orçamentária Global'!D28</f>
        <v>Pavimentação em paralelepípedo</v>
      </c>
      <c r="C49" s="376"/>
      <c r="D49" s="376"/>
      <c r="E49" s="376"/>
      <c r="F49" s="376"/>
      <c r="G49" s="376"/>
      <c r="H49" s="376"/>
      <c r="I49" s="376"/>
      <c r="J49" s="376"/>
      <c r="K49" s="376"/>
      <c r="L49" s="376"/>
      <c r="M49" s="376"/>
      <c r="N49" s="376"/>
      <c r="O49" s="376"/>
      <c r="P49" s="376"/>
      <c r="Q49" s="90"/>
      <c r="R49" s="91"/>
      <c r="S49" s="92"/>
    </row>
    <row r="50" spans="1:19" ht="30" customHeight="1" x14ac:dyDescent="0.25">
      <c r="A50" s="76" t="str">
        <f>'Planilha Orçamentária Global'!A29</f>
        <v>3.2.1.1</v>
      </c>
      <c r="B50" s="354" t="str">
        <f>'Planilha Orçamentária Global'!D29</f>
        <v xml:space="preserve">Pavimento em paralelepipedo sobre colchao de areia 15 cm, rejuntado com argamassa de cimento e areia no traço 1:3 (pedras pequenas 30 a 35 pecas por m2) </v>
      </c>
      <c r="C50" s="354"/>
      <c r="D50" s="354"/>
      <c r="E50" s="354"/>
      <c r="F50" s="354"/>
      <c r="G50" s="354"/>
      <c r="H50" s="354"/>
      <c r="I50" s="354"/>
      <c r="J50" s="354"/>
      <c r="K50" s="354"/>
      <c r="L50" s="354"/>
      <c r="M50" s="354"/>
      <c r="N50" s="354"/>
      <c r="O50" s="354"/>
      <c r="P50" s="354"/>
      <c r="Q50" s="77"/>
      <c r="R50" s="94">
        <f>TRUNC(N55,2)</f>
        <v>1137.48</v>
      </c>
      <c r="S50" s="79" t="str">
        <f>'Planilha Orçamentária Global'!E29</f>
        <v>m²</v>
      </c>
    </row>
    <row r="51" spans="1:19" x14ac:dyDescent="0.25">
      <c r="A51" s="45" t="s">
        <v>70</v>
      </c>
      <c r="B51" s="383" t="s">
        <v>66</v>
      </c>
      <c r="C51" s="383"/>
      <c r="D51" s="383"/>
      <c r="E51" s="383"/>
      <c r="F51" s="383"/>
      <c r="G51" s="383"/>
      <c r="H51" s="383"/>
      <c r="I51" s="45" t="s">
        <v>67</v>
      </c>
      <c r="J51" s="45" t="s">
        <v>68</v>
      </c>
      <c r="K51" s="45" t="s">
        <v>69</v>
      </c>
      <c r="L51" s="45" t="s">
        <v>71</v>
      </c>
      <c r="M51" s="45" t="s">
        <v>72</v>
      </c>
      <c r="N51" s="45" t="s">
        <v>73</v>
      </c>
      <c r="O51" s="45" t="s">
        <v>74</v>
      </c>
      <c r="P51" s="45" t="s">
        <v>75</v>
      </c>
      <c r="Q51" s="384" t="s">
        <v>76</v>
      </c>
      <c r="R51" s="384"/>
      <c r="S51" s="384"/>
    </row>
    <row r="52" spans="1:19" x14ac:dyDescent="0.25">
      <c r="A52" s="61"/>
      <c r="B52" s="73">
        <f>$B$18</f>
        <v>0</v>
      </c>
      <c r="C52" s="64" t="s">
        <v>64</v>
      </c>
      <c r="D52" s="161">
        <f>$D$18</f>
        <v>0</v>
      </c>
      <c r="E52" s="64" t="s">
        <v>65</v>
      </c>
      <c r="F52" s="64">
        <f>$F$18</f>
        <v>1</v>
      </c>
      <c r="G52" s="64" t="s">
        <v>64</v>
      </c>
      <c r="H52" s="162">
        <f>$H$18</f>
        <v>11.09</v>
      </c>
      <c r="I52" s="169">
        <f>$I$18</f>
        <v>31.09</v>
      </c>
      <c r="J52" s="172">
        <f>$J$18</f>
        <v>4</v>
      </c>
      <c r="K52" s="64"/>
      <c r="L52" s="172"/>
      <c r="M52" s="64"/>
      <c r="N52" s="173">
        <f>$N$18</f>
        <v>124.36</v>
      </c>
      <c r="O52" s="169">
        <f>N52*K52*L52</f>
        <v>0</v>
      </c>
      <c r="P52" s="174">
        <f>O52*M52</f>
        <v>0</v>
      </c>
      <c r="Q52" s="360"/>
      <c r="R52" s="361"/>
      <c r="S52" s="362"/>
    </row>
    <row r="53" spans="1:19" x14ac:dyDescent="0.25">
      <c r="A53" s="62"/>
      <c r="B53" s="74">
        <f>$B$19</f>
        <v>1</v>
      </c>
      <c r="C53" s="190" t="str">
        <f>C52</f>
        <v>+</v>
      </c>
      <c r="D53" s="199">
        <f>$D$19</f>
        <v>11.09</v>
      </c>
      <c r="E53" s="190" t="str">
        <f>E52</f>
        <v>à</v>
      </c>
      <c r="F53" s="66">
        <f>$F$19</f>
        <v>9</v>
      </c>
      <c r="G53" s="190" t="str">
        <f>G52</f>
        <v>+</v>
      </c>
      <c r="H53" s="200">
        <f>$H$19</f>
        <v>16.77</v>
      </c>
      <c r="I53" s="180">
        <f>I43</f>
        <v>165.68</v>
      </c>
      <c r="J53" s="176">
        <f>J43</f>
        <v>6</v>
      </c>
      <c r="K53" s="66"/>
      <c r="L53" s="176"/>
      <c r="M53" s="66"/>
      <c r="N53" s="201">
        <f>N43</f>
        <v>994.08</v>
      </c>
      <c r="O53" s="180"/>
      <c r="P53" s="178"/>
      <c r="Q53" s="74"/>
      <c r="R53" s="66"/>
      <c r="S53" s="75"/>
    </row>
    <row r="54" spans="1:19" x14ac:dyDescent="0.25">
      <c r="A54" s="62"/>
      <c r="B54" s="74">
        <f>$B$20</f>
        <v>4</v>
      </c>
      <c r="C54" s="65" t="str">
        <f>C52</f>
        <v>+</v>
      </c>
      <c r="D54" s="65">
        <f>$D$20</f>
        <v>2.38</v>
      </c>
      <c r="E54" s="65"/>
      <c r="F54" s="65"/>
      <c r="G54" s="65"/>
      <c r="H54" s="75"/>
      <c r="I54" s="170">
        <f>$I$20</f>
        <v>3</v>
      </c>
      <c r="J54" s="175" t="str">
        <f>$J$20</f>
        <v>Variada</v>
      </c>
      <c r="K54" s="65"/>
      <c r="L54" s="176"/>
      <c r="M54" s="18"/>
      <c r="N54" s="179">
        <f>$N$20</f>
        <v>19.04</v>
      </c>
      <c r="O54" s="170">
        <f>N54*K54*L54</f>
        <v>0</v>
      </c>
      <c r="P54" s="178">
        <f>O54*M54</f>
        <v>0</v>
      </c>
      <c r="Q54" s="363"/>
      <c r="R54" s="364"/>
      <c r="S54" s="365"/>
    </row>
    <row r="55" spans="1:19" x14ac:dyDescent="0.25">
      <c r="A55" s="67"/>
      <c r="B55" s="68"/>
      <c r="C55" s="68"/>
      <c r="D55" s="68"/>
      <c r="E55" s="68"/>
      <c r="F55" s="68"/>
      <c r="G55" s="68"/>
      <c r="H55" s="68"/>
      <c r="I55" s="69"/>
      <c r="J55" s="69"/>
      <c r="K55" s="69"/>
      <c r="L55" s="69"/>
      <c r="M55" s="69"/>
      <c r="N55" s="69">
        <f>SUM(N52:N54)</f>
        <v>1137.48</v>
      </c>
      <c r="O55" s="69"/>
      <c r="P55" s="69"/>
      <c r="Q55" s="68"/>
      <c r="R55" s="70"/>
      <c r="S55" s="71"/>
    </row>
    <row r="56" spans="1:19" x14ac:dyDescent="0.25">
      <c r="A56" s="41"/>
      <c r="B56" s="42"/>
      <c r="C56" s="42"/>
      <c r="D56" s="42"/>
      <c r="E56" s="42"/>
      <c r="F56" s="42"/>
      <c r="G56" s="42"/>
      <c r="H56" s="42"/>
      <c r="I56" s="42"/>
      <c r="J56" s="42"/>
      <c r="K56" s="42"/>
      <c r="L56" s="42"/>
      <c r="M56" s="42"/>
      <c r="N56" s="42"/>
      <c r="O56" s="42"/>
      <c r="P56" s="42"/>
      <c r="Q56" s="42"/>
      <c r="R56" s="43"/>
      <c r="S56" s="44"/>
    </row>
    <row r="57" spans="1:19" x14ac:dyDescent="0.25">
      <c r="A57" s="41"/>
      <c r="B57" s="42"/>
      <c r="C57" s="42"/>
      <c r="D57" s="42"/>
      <c r="E57" s="42"/>
      <c r="F57" s="42"/>
      <c r="G57" s="42"/>
      <c r="H57" s="42"/>
      <c r="I57" s="42"/>
      <c r="J57" s="42"/>
      <c r="K57" s="42"/>
      <c r="L57" s="42"/>
      <c r="M57" s="42"/>
      <c r="N57" s="42"/>
      <c r="O57" s="42"/>
      <c r="P57" s="42"/>
      <c r="Q57" s="42"/>
      <c r="R57" s="43"/>
      <c r="S57" s="44"/>
    </row>
    <row r="58" spans="1:19" x14ac:dyDescent="0.25">
      <c r="A58" s="96" t="str">
        <f>'Planilha Orçamentária Global'!A30</f>
        <v>3.2.2</v>
      </c>
      <c r="B58" s="375" t="str">
        <f>'Planilha Orçamentária Global'!D30</f>
        <v>Meio-fio (guia)</v>
      </c>
      <c r="C58" s="375"/>
      <c r="D58" s="375"/>
      <c r="E58" s="375"/>
      <c r="F58" s="375"/>
      <c r="G58" s="375"/>
      <c r="H58" s="375"/>
      <c r="I58" s="375"/>
      <c r="J58" s="375"/>
      <c r="K58" s="375"/>
      <c r="L58" s="375"/>
      <c r="M58" s="375"/>
      <c r="N58" s="375"/>
      <c r="O58" s="375"/>
      <c r="P58" s="375"/>
      <c r="Q58" s="90"/>
      <c r="R58" s="91"/>
      <c r="S58" s="92"/>
    </row>
    <row r="59" spans="1:19" ht="30" customHeight="1" x14ac:dyDescent="0.25">
      <c r="A59" s="76" t="str">
        <f>'Planilha Orçamentária Global'!A31</f>
        <v>3.2.2.1</v>
      </c>
      <c r="B59" s="354" t="str">
        <f>'Planilha Orçamentária Global'!D31</f>
        <v>Assentamento de guia (meio-fio) em trecho reto, confeccionada em concreto pré-fabricado, dimensões 100x15x13x30 cm (comprimento x base inferior x base superior x altura), para vias urbanas (uso viário). af_06/2016</v>
      </c>
      <c r="C59" s="354"/>
      <c r="D59" s="354"/>
      <c r="E59" s="354"/>
      <c r="F59" s="354"/>
      <c r="G59" s="354"/>
      <c r="H59" s="354"/>
      <c r="I59" s="354"/>
      <c r="J59" s="354"/>
      <c r="K59" s="354"/>
      <c r="L59" s="354"/>
      <c r="M59" s="354"/>
      <c r="N59" s="354"/>
      <c r="O59" s="354"/>
      <c r="P59" s="354"/>
      <c r="Q59" s="77"/>
      <c r="R59" s="94">
        <f>TRUNC(I65,2)</f>
        <v>384.25</v>
      </c>
      <c r="S59" s="79" t="str">
        <f>'Planilha Orçamentária Global'!E31</f>
        <v>m</v>
      </c>
    </row>
    <row r="60" spans="1:19" x14ac:dyDescent="0.25">
      <c r="A60" s="45" t="s">
        <v>70</v>
      </c>
      <c r="B60" s="383" t="s">
        <v>66</v>
      </c>
      <c r="C60" s="383"/>
      <c r="D60" s="383"/>
      <c r="E60" s="383"/>
      <c r="F60" s="383"/>
      <c r="G60" s="383"/>
      <c r="H60" s="383"/>
      <c r="I60" s="45" t="s">
        <v>67</v>
      </c>
      <c r="J60" s="45" t="s">
        <v>68</v>
      </c>
      <c r="K60" s="45" t="s">
        <v>69</v>
      </c>
      <c r="L60" s="45" t="s">
        <v>71</v>
      </c>
      <c r="M60" s="45" t="s">
        <v>72</v>
      </c>
      <c r="N60" s="45" t="s">
        <v>73</v>
      </c>
      <c r="O60" s="45" t="s">
        <v>74</v>
      </c>
      <c r="P60" s="45" t="s">
        <v>75</v>
      </c>
      <c r="Q60" s="384" t="s">
        <v>76</v>
      </c>
      <c r="R60" s="384"/>
      <c r="S60" s="384"/>
    </row>
    <row r="61" spans="1:19" x14ac:dyDescent="0.25">
      <c r="A61" s="61"/>
      <c r="B61" s="73">
        <f>$B$18</f>
        <v>0</v>
      </c>
      <c r="C61" s="64" t="s">
        <v>64</v>
      </c>
      <c r="D61" s="161">
        <f>$D$18</f>
        <v>0</v>
      </c>
      <c r="E61" s="64" t="s">
        <v>65</v>
      </c>
      <c r="F61" s="64">
        <f>$F$18</f>
        <v>1</v>
      </c>
      <c r="G61" s="64" t="s">
        <v>64</v>
      </c>
      <c r="H61" s="162">
        <f>$H$18</f>
        <v>11.09</v>
      </c>
      <c r="I61" s="169">
        <v>62.02</v>
      </c>
      <c r="J61" s="172"/>
      <c r="K61" s="64"/>
      <c r="L61" s="172"/>
      <c r="M61" s="64"/>
      <c r="N61" s="173">
        <f>I61*J61</f>
        <v>0</v>
      </c>
      <c r="O61" s="169">
        <f>N61*K61*L61</f>
        <v>0</v>
      </c>
      <c r="P61" s="174">
        <f>O61*M61</f>
        <v>0</v>
      </c>
      <c r="Q61" s="360"/>
      <c r="R61" s="361"/>
      <c r="S61" s="362"/>
    </row>
    <row r="62" spans="1:19" x14ac:dyDescent="0.25">
      <c r="A62" s="62"/>
      <c r="B62" s="74">
        <f>$B$19</f>
        <v>1</v>
      </c>
      <c r="C62" s="190" t="str">
        <f>C61</f>
        <v>+</v>
      </c>
      <c r="D62" s="199">
        <f>$D$19</f>
        <v>11.09</v>
      </c>
      <c r="E62" s="190" t="str">
        <f>E61</f>
        <v>à</v>
      </c>
      <c r="F62" s="66">
        <f>$F$19</f>
        <v>9</v>
      </c>
      <c r="G62" s="190" t="str">
        <f>G61</f>
        <v>+</v>
      </c>
      <c r="H62" s="200">
        <f>$H$19</f>
        <v>16.77</v>
      </c>
      <c r="I62" s="180">
        <v>304.63</v>
      </c>
      <c r="J62" s="176"/>
      <c r="K62" s="66"/>
      <c r="L62" s="176"/>
      <c r="M62" s="66"/>
      <c r="N62" s="201"/>
      <c r="O62" s="180"/>
      <c r="P62" s="178"/>
      <c r="Q62" s="74"/>
      <c r="R62" s="66"/>
      <c r="S62" s="75"/>
    </row>
    <row r="63" spans="1:19" x14ac:dyDescent="0.25">
      <c r="A63" s="62"/>
      <c r="B63" s="74">
        <f>$B$20</f>
        <v>4</v>
      </c>
      <c r="C63" s="65" t="str">
        <f>C61</f>
        <v>+</v>
      </c>
      <c r="D63" s="65">
        <f>$D$20</f>
        <v>2.38</v>
      </c>
      <c r="E63" s="65"/>
      <c r="F63" s="65"/>
      <c r="G63" s="65"/>
      <c r="H63" s="75"/>
      <c r="I63" s="170">
        <v>11.6</v>
      </c>
      <c r="J63" s="176"/>
      <c r="K63" s="65"/>
      <c r="L63" s="176"/>
      <c r="M63" s="18"/>
      <c r="N63" s="179">
        <f>I63*J63</f>
        <v>0</v>
      </c>
      <c r="O63" s="170">
        <f>N63*K63*L63</f>
        <v>0</v>
      </c>
      <c r="P63" s="178">
        <f>O63*M63</f>
        <v>0</v>
      </c>
      <c r="Q63" s="363"/>
      <c r="R63" s="364"/>
      <c r="S63" s="365"/>
    </row>
    <row r="64" spans="1:19" x14ac:dyDescent="0.25">
      <c r="A64" s="62"/>
      <c r="B64" s="74"/>
      <c r="C64" s="65"/>
      <c r="D64" s="189"/>
      <c r="E64" s="65"/>
      <c r="F64" s="65"/>
      <c r="G64" s="65"/>
      <c r="H64" s="75"/>
      <c r="I64" s="170">
        <v>6</v>
      </c>
      <c r="J64" s="176"/>
      <c r="K64" s="65"/>
      <c r="L64" s="176"/>
      <c r="M64" s="18"/>
      <c r="N64" s="179">
        <f>I64*J64</f>
        <v>0</v>
      </c>
      <c r="O64" s="170">
        <f>N64*K64*L64</f>
        <v>0</v>
      </c>
      <c r="P64" s="178">
        <f>O64*M64</f>
        <v>0</v>
      </c>
      <c r="Q64" s="363" t="s">
        <v>139</v>
      </c>
      <c r="R64" s="364"/>
      <c r="S64" s="365"/>
    </row>
    <row r="65" spans="1:19" x14ac:dyDescent="0.25">
      <c r="A65" s="67"/>
      <c r="B65" s="68"/>
      <c r="C65" s="68"/>
      <c r="D65" s="68"/>
      <c r="E65" s="68"/>
      <c r="F65" s="68"/>
      <c r="G65" s="68"/>
      <c r="H65" s="68"/>
      <c r="I65" s="69">
        <f>SUM(I61:I64)</f>
        <v>384.25</v>
      </c>
      <c r="J65" s="69"/>
      <c r="K65" s="69"/>
      <c r="L65" s="69"/>
      <c r="M65" s="69"/>
      <c r="N65" s="69"/>
      <c r="O65" s="69"/>
      <c r="P65" s="69"/>
      <c r="Q65" s="68"/>
      <c r="R65" s="70"/>
      <c r="S65" s="71"/>
    </row>
    <row r="66" spans="1:19" x14ac:dyDescent="0.25">
      <c r="A66" s="41"/>
      <c r="B66" s="42"/>
      <c r="C66" s="42"/>
      <c r="D66" s="42"/>
      <c r="E66" s="42"/>
      <c r="F66" s="42"/>
      <c r="G66" s="42"/>
      <c r="H66" s="42"/>
      <c r="I66" s="283"/>
      <c r="J66" s="42"/>
      <c r="K66" s="42"/>
      <c r="L66" s="42"/>
      <c r="M66" s="42"/>
      <c r="N66" s="42"/>
      <c r="O66" s="42"/>
      <c r="P66" s="42"/>
      <c r="Q66" s="42"/>
      <c r="R66" s="43"/>
      <c r="S66" s="44"/>
    </row>
    <row r="67" spans="1:19" x14ac:dyDescent="0.25">
      <c r="A67" s="41"/>
      <c r="B67" s="42"/>
      <c r="C67" s="42"/>
      <c r="D67" s="42"/>
      <c r="E67" s="42"/>
      <c r="F67" s="42"/>
      <c r="G67" s="42"/>
      <c r="H67" s="42"/>
      <c r="I67" s="42"/>
      <c r="J67" s="42"/>
      <c r="K67" s="42"/>
      <c r="L67" s="42"/>
      <c r="M67" s="42"/>
      <c r="N67" s="42"/>
      <c r="O67" s="42"/>
      <c r="P67" s="42"/>
      <c r="Q67" s="42"/>
      <c r="R67" s="43"/>
      <c r="S67" s="44"/>
    </row>
    <row r="68" spans="1:19" x14ac:dyDescent="0.25">
      <c r="A68" s="80" t="str">
        <f>'Planilha Orçamentária Global'!A32</f>
        <v>4.0</v>
      </c>
      <c r="B68" s="355" t="str">
        <f>'Planilha Orçamentária Global'!D32</f>
        <v>PASSEIO CIMENTADO</v>
      </c>
      <c r="C68" s="355"/>
      <c r="D68" s="355"/>
      <c r="E68" s="355"/>
      <c r="F68" s="355"/>
      <c r="G68" s="355"/>
      <c r="H68" s="355"/>
      <c r="I68" s="355"/>
      <c r="J68" s="355"/>
      <c r="K68" s="355"/>
      <c r="L68" s="355"/>
      <c r="M68" s="355"/>
      <c r="N68" s="355"/>
      <c r="O68" s="355"/>
      <c r="P68" s="355"/>
      <c r="Q68" s="81"/>
      <c r="R68" s="82"/>
      <c r="S68" s="83"/>
    </row>
    <row r="69" spans="1:19" ht="30" customHeight="1" x14ac:dyDescent="0.25">
      <c r="A69" s="76" t="str">
        <f>'Planilha Orçamentária Global'!A33</f>
        <v>4.1</v>
      </c>
      <c r="B69" s="354" t="str">
        <f>'Planilha Orçamentária Global'!D33</f>
        <v>Execução de passeio (calçada) ou piso de concreto com concreto moldado IN LOCO, usinado, acabamento convencional, não armado espessura de 5 cm. AF_07/2016</v>
      </c>
      <c r="C69" s="354"/>
      <c r="D69" s="354"/>
      <c r="E69" s="354"/>
      <c r="F69" s="354"/>
      <c r="G69" s="354"/>
      <c r="H69" s="354"/>
      <c r="I69" s="354"/>
      <c r="J69" s="354"/>
      <c r="K69" s="354"/>
      <c r="L69" s="354"/>
      <c r="M69" s="354"/>
      <c r="N69" s="354"/>
      <c r="O69" s="354"/>
      <c r="P69" s="354"/>
      <c r="Q69" s="77"/>
      <c r="R69" s="94">
        <f>TRUNC(O72,2)</f>
        <v>19.43</v>
      </c>
      <c r="S69" s="79" t="str">
        <f>'Planilha Orçamentária Global'!E33</f>
        <v>m³</v>
      </c>
    </row>
    <row r="70" spans="1:19" x14ac:dyDescent="0.25">
      <c r="A70" s="45" t="s">
        <v>70</v>
      </c>
      <c r="B70" s="383" t="s">
        <v>66</v>
      </c>
      <c r="C70" s="383"/>
      <c r="D70" s="383"/>
      <c r="E70" s="383"/>
      <c r="F70" s="383"/>
      <c r="G70" s="383"/>
      <c r="H70" s="383"/>
      <c r="I70" s="45" t="s">
        <v>67</v>
      </c>
      <c r="J70" s="45" t="s">
        <v>68</v>
      </c>
      <c r="K70" s="45" t="s">
        <v>69</v>
      </c>
      <c r="L70" s="45" t="s">
        <v>71</v>
      </c>
      <c r="M70" s="45" t="s">
        <v>72</v>
      </c>
      <c r="N70" s="45" t="s">
        <v>73</v>
      </c>
      <c r="O70" s="45" t="s">
        <v>74</v>
      </c>
      <c r="P70" s="45" t="s">
        <v>75</v>
      </c>
      <c r="Q70" s="384" t="s">
        <v>76</v>
      </c>
      <c r="R70" s="384"/>
      <c r="S70" s="384"/>
    </row>
    <row r="71" spans="1:19" x14ac:dyDescent="0.25">
      <c r="A71" s="61"/>
      <c r="B71" s="73">
        <f>B62</f>
        <v>1</v>
      </c>
      <c r="C71" s="64" t="s">
        <v>64</v>
      </c>
      <c r="D71" s="161">
        <f>H61</f>
        <v>11.09</v>
      </c>
      <c r="E71" s="64" t="s">
        <v>65</v>
      </c>
      <c r="F71" s="64">
        <f>F62</f>
        <v>9</v>
      </c>
      <c r="G71" s="64" t="s">
        <v>64</v>
      </c>
      <c r="H71" s="162">
        <f>H62</f>
        <v>16.77</v>
      </c>
      <c r="I71" s="169">
        <v>323.86</v>
      </c>
      <c r="J71" s="172">
        <v>1.2</v>
      </c>
      <c r="K71" s="64">
        <v>0.05</v>
      </c>
      <c r="L71" s="172">
        <v>1</v>
      </c>
      <c r="M71" s="64"/>
      <c r="N71" s="173">
        <f>I71*J71</f>
        <v>388.63</v>
      </c>
      <c r="O71" s="169">
        <f>N71*K71*L71</f>
        <v>19.43</v>
      </c>
      <c r="P71" s="174">
        <f>O71*M71</f>
        <v>0</v>
      </c>
      <c r="Q71" s="360"/>
      <c r="R71" s="361"/>
      <c r="S71" s="362"/>
    </row>
    <row r="72" spans="1:19" x14ac:dyDescent="0.25">
      <c r="A72" s="67"/>
      <c r="B72" s="68"/>
      <c r="C72" s="68"/>
      <c r="D72" s="68"/>
      <c r="E72" s="68"/>
      <c r="F72" s="68"/>
      <c r="G72" s="68"/>
      <c r="H72" s="68"/>
      <c r="I72" s="69"/>
      <c r="J72" s="69"/>
      <c r="K72" s="69"/>
      <c r="L72" s="69"/>
      <c r="M72" s="69"/>
      <c r="N72" s="69"/>
      <c r="O72" s="69">
        <f>SUM(O71:O71)</f>
        <v>19.43</v>
      </c>
      <c r="P72" s="69">
        <f>SUM(P71:P71)</f>
        <v>0</v>
      </c>
      <c r="Q72" s="68"/>
      <c r="R72" s="70"/>
      <c r="S72" s="71"/>
    </row>
    <row r="73" spans="1:19" x14ac:dyDescent="0.25">
      <c r="A73" s="41"/>
      <c r="B73" s="42"/>
      <c r="C73" s="42"/>
      <c r="D73" s="42"/>
      <c r="E73" s="42"/>
      <c r="F73" s="42"/>
      <c r="G73" s="42"/>
      <c r="H73" s="42"/>
      <c r="I73" s="42"/>
      <c r="J73" s="42"/>
      <c r="K73" s="42"/>
      <c r="L73" s="42"/>
      <c r="M73" s="42"/>
      <c r="N73" s="42"/>
      <c r="O73" s="42"/>
      <c r="P73" s="42"/>
      <c r="Q73" s="42"/>
      <c r="R73" s="43"/>
      <c r="S73" s="44"/>
    </row>
    <row r="74" spans="1:19" x14ac:dyDescent="0.25">
      <c r="A74" s="41"/>
      <c r="B74" s="42"/>
      <c r="C74" s="42"/>
      <c r="D74" s="42"/>
      <c r="E74" s="42"/>
      <c r="F74" s="42"/>
      <c r="G74" s="42"/>
      <c r="H74" s="42"/>
      <c r="I74" s="42"/>
      <c r="J74" s="42"/>
      <c r="K74" s="42"/>
      <c r="L74" s="42"/>
      <c r="M74" s="42"/>
      <c r="N74" s="42"/>
      <c r="O74" s="42"/>
      <c r="P74" s="42"/>
      <c r="Q74" s="42"/>
      <c r="R74" s="43"/>
      <c r="S74" s="44"/>
    </row>
    <row r="75" spans="1:19" x14ac:dyDescent="0.25">
      <c r="A75" s="76" t="str">
        <f>'Planilha Orçamentária Global'!A34</f>
        <v>4.2</v>
      </c>
      <c r="B75" s="354" t="str">
        <f>'Planilha Orçamentária Global'!D34</f>
        <v>Junta plastica de dilatacao para pisos, cor cinza, 27 x 3 mm (altura x espessura) a cada 1,50m</v>
      </c>
      <c r="C75" s="354"/>
      <c r="D75" s="354"/>
      <c r="E75" s="354"/>
      <c r="F75" s="354"/>
      <c r="G75" s="354"/>
      <c r="H75" s="354"/>
      <c r="I75" s="354"/>
      <c r="J75" s="354"/>
      <c r="K75" s="354"/>
      <c r="L75" s="354"/>
      <c r="M75" s="354"/>
      <c r="N75" s="354"/>
      <c r="O75" s="354"/>
      <c r="P75" s="354"/>
      <c r="Q75" s="77"/>
      <c r="R75" s="94">
        <f>TRUNC(O79,2)</f>
        <v>260.29000000000002</v>
      </c>
      <c r="S75" s="79" t="str">
        <f>'Planilha Orçamentária Global'!E34</f>
        <v>m</v>
      </c>
    </row>
    <row r="76" spans="1:19" ht="15" customHeight="1" x14ac:dyDescent="0.25">
      <c r="A76" s="45"/>
      <c r="B76" s="383" t="s">
        <v>66</v>
      </c>
      <c r="C76" s="383"/>
      <c r="D76" s="383"/>
      <c r="E76" s="383"/>
      <c r="F76" s="383"/>
      <c r="G76" s="383"/>
      <c r="H76" s="383"/>
      <c r="I76" s="366" t="s">
        <v>114</v>
      </c>
      <c r="J76" s="368"/>
      <c r="K76" s="366" t="s">
        <v>112</v>
      </c>
      <c r="L76" s="368"/>
      <c r="M76" s="366" t="s">
        <v>113</v>
      </c>
      <c r="N76" s="368"/>
      <c r="O76" s="367" t="s">
        <v>115</v>
      </c>
      <c r="P76" s="368"/>
      <c r="Q76" s="384" t="s">
        <v>76</v>
      </c>
      <c r="R76" s="384"/>
      <c r="S76" s="384"/>
    </row>
    <row r="77" spans="1:19" x14ac:dyDescent="0.25">
      <c r="A77" s="61"/>
      <c r="B77" s="73"/>
      <c r="C77" s="64"/>
      <c r="D77" s="161"/>
      <c r="E77" s="64"/>
      <c r="F77" s="64"/>
      <c r="G77" s="64"/>
      <c r="H77" s="162"/>
      <c r="I77" s="389">
        <f>I71</f>
        <v>323.86</v>
      </c>
      <c r="J77" s="396"/>
      <c r="K77" s="360">
        <v>1.5</v>
      </c>
      <c r="L77" s="362"/>
      <c r="M77" s="360">
        <v>1.2</v>
      </c>
      <c r="N77" s="362"/>
      <c r="O77" s="395">
        <f>((I77/K77)+1)*M77</f>
        <v>260.29000000000002</v>
      </c>
      <c r="P77" s="396"/>
      <c r="Q77" s="360"/>
      <c r="R77" s="361"/>
      <c r="S77" s="362"/>
    </row>
    <row r="78" spans="1:19" x14ac:dyDescent="0.25">
      <c r="A78" s="62"/>
      <c r="B78" s="74"/>
      <c r="C78" s="65"/>
      <c r="D78" s="65"/>
      <c r="E78" s="65"/>
      <c r="F78" s="65"/>
      <c r="G78" s="65"/>
      <c r="H78" s="75"/>
      <c r="I78" s="399"/>
      <c r="J78" s="400"/>
      <c r="K78" s="380"/>
      <c r="L78" s="382"/>
      <c r="M78" s="401"/>
      <c r="N78" s="402"/>
      <c r="O78" s="397"/>
      <c r="P78" s="398"/>
      <c r="Q78" s="363"/>
      <c r="R78" s="364"/>
      <c r="S78" s="365"/>
    </row>
    <row r="79" spans="1:19" x14ac:dyDescent="0.25">
      <c r="A79" s="67">
        <f>SUM(A77:A78)</f>
        <v>0</v>
      </c>
      <c r="B79" s="68"/>
      <c r="C79" s="68"/>
      <c r="D79" s="68"/>
      <c r="E79" s="68"/>
      <c r="F79" s="68"/>
      <c r="G79" s="68"/>
      <c r="H79" s="68"/>
      <c r="I79" s="69"/>
      <c r="J79" s="69"/>
      <c r="K79" s="69"/>
      <c r="L79" s="69"/>
      <c r="M79" s="69"/>
      <c r="N79" s="69"/>
      <c r="O79" s="388">
        <f>SUM(O77:P78)</f>
        <v>260.29000000000002</v>
      </c>
      <c r="P79" s="388"/>
      <c r="Q79" s="68"/>
      <c r="R79" s="70"/>
      <c r="S79" s="71"/>
    </row>
    <row r="80" spans="1:19" x14ac:dyDescent="0.25">
      <c r="A80" s="41"/>
      <c r="B80" s="42"/>
      <c r="C80" s="42"/>
      <c r="D80" s="42"/>
      <c r="E80" s="42"/>
      <c r="F80" s="42"/>
      <c r="G80" s="42"/>
      <c r="H80" s="42"/>
      <c r="I80" s="42"/>
      <c r="J80" s="42"/>
      <c r="K80" s="42"/>
      <c r="L80" s="42"/>
      <c r="M80" s="42"/>
      <c r="N80" s="283"/>
      <c r="O80" s="42"/>
      <c r="P80" s="42"/>
    </row>
    <row r="81" spans="1:19" x14ac:dyDescent="0.25">
      <c r="A81" s="41"/>
      <c r="B81" s="42"/>
      <c r="C81" s="42"/>
      <c r="D81" s="42"/>
      <c r="E81" s="42"/>
      <c r="F81" s="42"/>
      <c r="G81" s="42"/>
      <c r="H81" s="42"/>
      <c r="I81" s="42"/>
      <c r="J81" s="42"/>
      <c r="K81" s="42"/>
      <c r="L81" s="42"/>
      <c r="M81" s="42"/>
      <c r="N81" s="283"/>
      <c r="O81" s="42"/>
      <c r="P81" s="42"/>
      <c r="Q81" s="42"/>
      <c r="R81" s="43"/>
      <c r="S81" s="44"/>
    </row>
    <row r="82" spans="1:19" x14ac:dyDescent="0.25">
      <c r="A82" s="76" t="str">
        <f>'Planilha Orçamentária Global'!A35</f>
        <v>4.3</v>
      </c>
      <c r="B82" s="354" t="str">
        <f>'Planilha Orçamentária Global'!D35</f>
        <v>Lona plástica preta, e=150 micra</v>
      </c>
      <c r="C82" s="354"/>
      <c r="D82" s="354"/>
      <c r="E82" s="354"/>
      <c r="F82" s="354"/>
      <c r="G82" s="354"/>
      <c r="H82" s="354"/>
      <c r="I82" s="354"/>
      <c r="J82" s="354"/>
      <c r="K82" s="354"/>
      <c r="L82" s="354"/>
      <c r="M82" s="354"/>
      <c r="N82" s="354"/>
      <c r="O82" s="354"/>
      <c r="P82" s="354"/>
      <c r="Q82" s="77"/>
      <c r="R82" s="94">
        <f>TRUNC(N86,2)</f>
        <v>388.63</v>
      </c>
      <c r="S82" s="79" t="str">
        <f>'Planilha Orçamentária Global'!E35</f>
        <v>m²</v>
      </c>
    </row>
    <row r="83" spans="1:19" x14ac:dyDescent="0.25">
      <c r="A83" s="45" t="s">
        <v>70</v>
      </c>
      <c r="B83" s="383" t="s">
        <v>66</v>
      </c>
      <c r="C83" s="383"/>
      <c r="D83" s="383"/>
      <c r="E83" s="383"/>
      <c r="F83" s="383"/>
      <c r="G83" s="383"/>
      <c r="H83" s="383"/>
      <c r="I83" s="45" t="s">
        <v>67</v>
      </c>
      <c r="J83" s="45" t="s">
        <v>68</v>
      </c>
      <c r="K83" s="45" t="s">
        <v>69</v>
      </c>
      <c r="L83" s="45" t="s">
        <v>71</v>
      </c>
      <c r="M83" s="45" t="s">
        <v>72</v>
      </c>
      <c r="N83" s="45" t="s">
        <v>73</v>
      </c>
      <c r="O83" s="45" t="s">
        <v>74</v>
      </c>
      <c r="P83" s="45" t="s">
        <v>75</v>
      </c>
      <c r="Q83" s="384" t="s">
        <v>76</v>
      </c>
      <c r="R83" s="384"/>
      <c r="S83" s="384"/>
    </row>
    <row r="84" spans="1:19" x14ac:dyDescent="0.25">
      <c r="A84" s="61"/>
      <c r="B84" s="73"/>
      <c r="C84" s="64"/>
      <c r="D84" s="161"/>
      <c r="E84" s="64"/>
      <c r="F84" s="64"/>
      <c r="G84" s="64"/>
      <c r="H84" s="162"/>
      <c r="I84" s="169">
        <f>I71</f>
        <v>323.86</v>
      </c>
      <c r="J84" s="172">
        <f>J71</f>
        <v>1.2</v>
      </c>
      <c r="K84" s="64"/>
      <c r="L84" s="172"/>
      <c r="M84" s="64"/>
      <c r="N84" s="173">
        <f>I84*J84</f>
        <v>388.63</v>
      </c>
      <c r="O84" s="169">
        <f>N84*K84*L84</f>
        <v>0</v>
      </c>
      <c r="P84" s="174">
        <f>O84*M84</f>
        <v>0</v>
      </c>
      <c r="Q84" s="360"/>
      <c r="R84" s="361"/>
      <c r="S84" s="362"/>
    </row>
    <row r="85" spans="1:19" x14ac:dyDescent="0.25">
      <c r="A85" s="62"/>
      <c r="B85" s="74"/>
      <c r="C85" s="65"/>
      <c r="D85" s="65"/>
      <c r="E85" s="65"/>
      <c r="F85" s="65"/>
      <c r="G85" s="65"/>
      <c r="H85" s="75"/>
      <c r="I85" s="170"/>
      <c r="J85" s="176"/>
      <c r="K85" s="65"/>
      <c r="L85" s="176"/>
      <c r="M85" s="18"/>
      <c r="N85" s="179">
        <f>I85*J85</f>
        <v>0</v>
      </c>
      <c r="O85" s="170">
        <f>N85*K85*L85</f>
        <v>0</v>
      </c>
      <c r="P85" s="178">
        <f>O85*M85</f>
        <v>0</v>
      </c>
      <c r="Q85" s="363"/>
      <c r="R85" s="364"/>
      <c r="S85" s="365"/>
    </row>
    <row r="86" spans="1:19" x14ac:dyDescent="0.25">
      <c r="A86" s="67"/>
      <c r="B86" s="68"/>
      <c r="C86" s="68"/>
      <c r="D86" s="68"/>
      <c r="E86" s="68"/>
      <c r="F86" s="68"/>
      <c r="G86" s="68"/>
      <c r="H86" s="68"/>
      <c r="I86" s="69"/>
      <c r="J86" s="69"/>
      <c r="K86" s="69"/>
      <c r="L86" s="69"/>
      <c r="M86" s="69"/>
      <c r="N86" s="69">
        <f>SUM(N84:N85)</f>
        <v>388.63</v>
      </c>
      <c r="O86" s="69">
        <f>SUM(O84:O85)</f>
        <v>0</v>
      </c>
      <c r="P86" s="69">
        <f>SUM(P84:P85)</f>
        <v>0</v>
      </c>
      <c r="Q86" s="68"/>
      <c r="R86" s="70"/>
      <c r="S86" s="71"/>
    </row>
    <row r="87" spans="1:19" x14ac:dyDescent="0.25">
      <c r="A87" s="41"/>
      <c r="B87" s="42"/>
      <c r="C87" s="42"/>
      <c r="D87" s="42"/>
      <c r="E87" s="42"/>
      <c r="F87" s="42"/>
      <c r="G87" s="42"/>
      <c r="H87" s="42"/>
      <c r="I87" s="42"/>
      <c r="J87" s="42"/>
      <c r="K87" s="42"/>
      <c r="L87" s="42"/>
      <c r="M87" s="42"/>
      <c r="N87" s="42"/>
      <c r="O87" s="42"/>
      <c r="P87" s="42"/>
      <c r="Q87" s="42"/>
      <c r="R87" s="43"/>
      <c r="S87" s="44"/>
    </row>
    <row r="88" spans="1:19" x14ac:dyDescent="0.25">
      <c r="A88" s="41"/>
      <c r="B88" s="42"/>
      <c r="C88" s="42"/>
      <c r="D88" s="42"/>
      <c r="E88" s="42"/>
      <c r="F88" s="42"/>
      <c r="G88" s="42"/>
      <c r="H88" s="42"/>
      <c r="I88" s="42"/>
      <c r="J88" s="42"/>
      <c r="K88" s="42"/>
      <c r="L88" s="42"/>
      <c r="M88" s="42"/>
      <c r="N88" s="42"/>
      <c r="O88" s="42"/>
      <c r="P88" s="42"/>
      <c r="Q88" s="42"/>
      <c r="R88" s="43"/>
      <c r="S88" s="44"/>
    </row>
    <row r="89" spans="1:19" x14ac:dyDescent="0.25">
      <c r="A89" s="95" t="str">
        <f>'Planilha Orçamentária Global'!A36</f>
        <v>4.4</v>
      </c>
      <c r="B89" s="356" t="str">
        <f>'Planilha Orçamentária Global'!D36</f>
        <v>Piso Tátil</v>
      </c>
      <c r="C89" s="356"/>
      <c r="D89" s="356"/>
      <c r="E89" s="356"/>
      <c r="F89" s="356"/>
      <c r="G89" s="356"/>
      <c r="H89" s="356"/>
      <c r="I89" s="356"/>
      <c r="J89" s="356"/>
      <c r="K89" s="356"/>
      <c r="L89" s="356"/>
      <c r="M89" s="356"/>
      <c r="N89" s="356"/>
      <c r="O89" s="356"/>
      <c r="P89" s="356"/>
      <c r="Q89" s="86"/>
      <c r="R89" s="87"/>
      <c r="S89" s="88"/>
    </row>
    <row r="90" spans="1:19" ht="30" customHeight="1" x14ac:dyDescent="0.25">
      <c r="A90" s="76" t="str">
        <f>'Planilha Orçamentária Global'!A37</f>
        <v>4.4.1</v>
      </c>
      <c r="B90" s="354" t="str">
        <f>'Planilha Orçamentária Global'!D37</f>
        <v xml:space="preserve"> Piso tátil direcional e de alerta, em concreto colorido, p/deficientes visuais, dimensões 30x30cm, aplicado com argamassa industrializada ac-ii, rejuntado, exclusive regularização de base</v>
      </c>
      <c r="C90" s="354"/>
      <c r="D90" s="354"/>
      <c r="E90" s="354"/>
      <c r="F90" s="354"/>
      <c r="G90" s="354"/>
      <c r="H90" s="354"/>
      <c r="I90" s="354"/>
      <c r="J90" s="354"/>
      <c r="K90" s="354"/>
      <c r="L90" s="354"/>
      <c r="M90" s="354"/>
      <c r="N90" s="354"/>
      <c r="O90" s="354"/>
      <c r="P90" s="354"/>
      <c r="Q90" s="77"/>
      <c r="R90" s="94">
        <f>TRUNC(N94,2)</f>
        <v>13.65</v>
      </c>
      <c r="S90" s="79" t="str">
        <f>'Planilha Orçamentária Global'!E37</f>
        <v>m²</v>
      </c>
    </row>
    <row r="91" spans="1:19" x14ac:dyDescent="0.25">
      <c r="A91" s="45" t="s">
        <v>70</v>
      </c>
      <c r="B91" s="383" t="s">
        <v>66</v>
      </c>
      <c r="C91" s="383"/>
      <c r="D91" s="383"/>
      <c r="E91" s="383"/>
      <c r="F91" s="383"/>
      <c r="G91" s="383"/>
      <c r="H91" s="383"/>
      <c r="I91" s="366" t="s">
        <v>116</v>
      </c>
      <c r="J91" s="368"/>
      <c r="K91" s="366" t="s">
        <v>117</v>
      </c>
      <c r="L91" s="367"/>
      <c r="M91" s="368"/>
      <c r="N91" s="366" t="s">
        <v>118</v>
      </c>
      <c r="O91" s="368"/>
      <c r="P91" s="45"/>
      <c r="Q91" s="384" t="s">
        <v>76</v>
      </c>
      <c r="R91" s="384"/>
      <c r="S91" s="384"/>
    </row>
    <row r="92" spans="1:19" x14ac:dyDescent="0.25">
      <c r="A92" s="61"/>
      <c r="B92" s="73"/>
      <c r="C92" s="64"/>
      <c r="D92" s="161"/>
      <c r="E92" s="64"/>
      <c r="F92" s="64"/>
      <c r="G92" s="64"/>
      <c r="H92" s="162"/>
      <c r="I92" s="389">
        <v>14</v>
      </c>
      <c r="J92" s="396"/>
      <c r="K92" s="360">
        <f>((1.2+1.2+1.5)*(0.25))</f>
        <v>0.97499999999999998</v>
      </c>
      <c r="L92" s="361"/>
      <c r="M92" s="362"/>
      <c r="N92" s="403">
        <f>K92*I92</f>
        <v>13.65</v>
      </c>
      <c r="O92" s="404"/>
      <c r="P92" s="174"/>
      <c r="Q92" s="360"/>
      <c r="R92" s="361"/>
      <c r="S92" s="362"/>
    </row>
    <row r="93" spans="1:19" x14ac:dyDescent="0.25">
      <c r="A93" s="62"/>
      <c r="B93" s="74"/>
      <c r="C93" s="65"/>
      <c r="D93" s="65"/>
      <c r="E93" s="65"/>
      <c r="F93" s="65"/>
      <c r="G93" s="65"/>
      <c r="H93" s="75"/>
      <c r="I93" s="399"/>
      <c r="J93" s="400"/>
      <c r="K93" s="380"/>
      <c r="L93" s="381"/>
      <c r="M93" s="382"/>
      <c r="N93" s="405"/>
      <c r="O93" s="406"/>
      <c r="P93" s="178"/>
      <c r="Q93" s="363"/>
      <c r="R93" s="364"/>
      <c r="S93" s="365"/>
    </row>
    <row r="94" spans="1:19" x14ac:dyDescent="0.25">
      <c r="A94" s="67"/>
      <c r="B94" s="68"/>
      <c r="C94" s="68"/>
      <c r="D94" s="68"/>
      <c r="E94" s="68"/>
      <c r="F94" s="68"/>
      <c r="G94" s="68"/>
      <c r="H94" s="68"/>
      <c r="I94" s="69"/>
      <c r="J94" s="69"/>
      <c r="K94" s="69"/>
      <c r="L94" s="69"/>
      <c r="M94" s="69"/>
      <c r="N94" s="388">
        <f>SUM(N92:O93)</f>
        <v>13.65</v>
      </c>
      <c r="O94" s="388"/>
      <c r="P94" s="69"/>
      <c r="Q94" s="68"/>
      <c r="R94" s="70"/>
      <c r="S94" s="71"/>
    </row>
    <row r="95" spans="1:19" x14ac:dyDescent="0.25">
      <c r="A95" s="41"/>
      <c r="B95" s="42"/>
      <c r="C95" s="42"/>
      <c r="D95" s="42"/>
      <c r="E95" s="42"/>
      <c r="F95" s="42"/>
      <c r="G95" s="42"/>
      <c r="H95" s="42"/>
      <c r="I95" s="42"/>
      <c r="J95" s="42"/>
      <c r="K95" s="42"/>
      <c r="L95" s="42"/>
      <c r="M95" s="42"/>
      <c r="N95" s="42"/>
      <c r="O95" s="42"/>
      <c r="P95" s="42"/>
      <c r="Q95" s="42"/>
      <c r="R95" s="43"/>
      <c r="S95" s="44"/>
    </row>
    <row r="96" spans="1:19" x14ac:dyDescent="0.25">
      <c r="A96" s="41"/>
      <c r="B96" s="42"/>
      <c r="C96" s="42"/>
      <c r="D96" s="42"/>
      <c r="E96" s="42"/>
      <c r="F96" s="42"/>
      <c r="G96" s="42"/>
      <c r="H96" s="42"/>
      <c r="I96" s="42"/>
      <c r="J96" s="42"/>
      <c r="K96" s="42"/>
      <c r="L96" s="42"/>
      <c r="M96" s="42"/>
      <c r="N96" s="42"/>
      <c r="O96" s="42"/>
      <c r="P96" s="42"/>
      <c r="Q96" s="42"/>
      <c r="R96" s="43"/>
      <c r="S96" s="44"/>
    </row>
    <row r="97" spans="1:19" x14ac:dyDescent="0.25">
      <c r="A97" s="80" t="str">
        <f>'Planilha Orçamentária Global'!A38</f>
        <v>5.0</v>
      </c>
      <c r="B97" s="355" t="str">
        <f>'Planilha Orçamentária Global'!D38</f>
        <v>SINALIZAÇÃO</v>
      </c>
      <c r="C97" s="355"/>
      <c r="D97" s="355"/>
      <c r="E97" s="355"/>
      <c r="F97" s="355"/>
      <c r="G97" s="355"/>
      <c r="H97" s="355"/>
      <c r="I97" s="355"/>
      <c r="J97" s="355"/>
      <c r="K97" s="355"/>
      <c r="L97" s="355"/>
      <c r="M97" s="355"/>
      <c r="N97" s="355"/>
      <c r="O97" s="355"/>
      <c r="P97" s="355"/>
      <c r="Q97" s="81"/>
      <c r="R97" s="82"/>
      <c r="S97" s="83"/>
    </row>
    <row r="98" spans="1:19" x14ac:dyDescent="0.25">
      <c r="A98" s="76" t="str">
        <f>'Planilha Orçamentária Global'!A39</f>
        <v>5.1</v>
      </c>
      <c r="B98" s="354" t="str">
        <f>'Planilha Orçamentária Global'!D39</f>
        <v xml:space="preserve">Placa esmaltada para identificação de rua </v>
      </c>
      <c r="C98" s="354"/>
      <c r="D98" s="354"/>
      <c r="E98" s="354"/>
      <c r="F98" s="354"/>
      <c r="G98" s="354"/>
      <c r="H98" s="354"/>
      <c r="I98" s="354"/>
      <c r="J98" s="354"/>
      <c r="K98" s="354"/>
      <c r="L98" s="354"/>
      <c r="M98" s="354"/>
      <c r="N98" s="354"/>
      <c r="O98" s="354"/>
      <c r="P98" s="354"/>
      <c r="Q98" s="77"/>
      <c r="R98" s="94">
        <f>TRUNC(A102,2)</f>
        <v>2</v>
      </c>
      <c r="S98" s="79" t="str">
        <f>'Planilha Orçamentária Global'!E39</f>
        <v>und</v>
      </c>
    </row>
    <row r="99" spans="1:19" x14ac:dyDescent="0.25">
      <c r="A99" s="45" t="s">
        <v>70</v>
      </c>
      <c r="B99" s="383" t="s">
        <v>66</v>
      </c>
      <c r="C99" s="383"/>
      <c r="D99" s="383"/>
      <c r="E99" s="383"/>
      <c r="F99" s="383"/>
      <c r="G99" s="383"/>
      <c r="H99" s="383"/>
      <c r="I99" s="45" t="s">
        <v>67</v>
      </c>
      <c r="J99" s="45" t="s">
        <v>68</v>
      </c>
      <c r="K99" s="45" t="s">
        <v>69</v>
      </c>
      <c r="L99" s="45" t="s">
        <v>71</v>
      </c>
      <c r="M99" s="45" t="s">
        <v>72</v>
      </c>
      <c r="N99" s="45" t="s">
        <v>73</v>
      </c>
      <c r="O99" s="45" t="s">
        <v>74</v>
      </c>
      <c r="P99" s="45" t="s">
        <v>75</v>
      </c>
      <c r="Q99" s="384" t="s">
        <v>76</v>
      </c>
      <c r="R99" s="384"/>
      <c r="S99" s="384"/>
    </row>
    <row r="100" spans="1:19" x14ac:dyDescent="0.25">
      <c r="A100" s="61">
        <v>2</v>
      </c>
      <c r="B100" s="46"/>
      <c r="C100" s="47"/>
      <c r="D100" s="48"/>
      <c r="E100" s="47"/>
      <c r="F100" s="47"/>
      <c r="G100" s="47"/>
      <c r="H100" s="49"/>
      <c r="I100" s="47"/>
      <c r="J100" s="56"/>
      <c r="K100" s="47"/>
      <c r="L100" s="56"/>
      <c r="M100" s="47"/>
      <c r="N100" s="59"/>
      <c r="O100" s="47"/>
      <c r="P100" s="56"/>
      <c r="Q100" s="360"/>
      <c r="R100" s="361"/>
      <c r="S100" s="362"/>
    </row>
    <row r="101" spans="1:19" x14ac:dyDescent="0.25">
      <c r="A101" s="62"/>
      <c r="B101" s="50"/>
      <c r="C101" s="51"/>
      <c r="D101" s="51"/>
      <c r="E101" s="51"/>
      <c r="F101" s="51"/>
      <c r="G101" s="51"/>
      <c r="H101" s="52"/>
      <c r="I101" s="51"/>
      <c r="J101" s="57"/>
      <c r="K101" s="51"/>
      <c r="L101" s="57"/>
      <c r="M101" s="120"/>
      <c r="N101" s="60"/>
      <c r="O101" s="51"/>
      <c r="P101" s="57"/>
      <c r="Q101" s="363"/>
      <c r="R101" s="364"/>
      <c r="S101" s="365"/>
    </row>
    <row r="102" spans="1:19" x14ac:dyDescent="0.25">
      <c r="A102" s="67">
        <f>SUM(A100:A101)</f>
        <v>2</v>
      </c>
      <c r="B102" s="68"/>
      <c r="C102" s="68"/>
      <c r="D102" s="68"/>
      <c r="E102" s="68"/>
      <c r="F102" s="68"/>
      <c r="G102" s="68"/>
      <c r="H102" s="68"/>
      <c r="I102" s="69"/>
      <c r="J102" s="69"/>
      <c r="K102" s="69"/>
      <c r="L102" s="69"/>
      <c r="M102" s="69"/>
      <c r="N102" s="69"/>
      <c r="O102" s="69"/>
      <c r="P102" s="69"/>
      <c r="Q102" s="68"/>
      <c r="R102" s="70"/>
      <c r="S102" s="71"/>
    </row>
    <row r="105" spans="1:19" x14ac:dyDescent="0.25">
      <c r="A105" s="76" t="str">
        <f>'Planilha Orçamentária Global'!A40</f>
        <v>5.2</v>
      </c>
      <c r="B105" s="354" t="str">
        <f>'Planilha Orçamentária Global'!D40</f>
        <v>Placa de sinalização em chapa de aço num 16 com pintura refletiva</v>
      </c>
      <c r="C105" s="354"/>
      <c r="D105" s="354"/>
      <c r="E105" s="354"/>
      <c r="F105" s="354"/>
      <c r="G105" s="354"/>
      <c r="H105" s="354"/>
      <c r="I105" s="354"/>
      <c r="J105" s="354"/>
      <c r="K105" s="354"/>
      <c r="L105" s="354"/>
      <c r="M105" s="354"/>
      <c r="N105" s="354"/>
      <c r="O105" s="354"/>
      <c r="P105" s="354"/>
      <c r="Q105" s="77"/>
      <c r="R105" s="94">
        <f>TRUNC(P109,2)</f>
        <v>0.89</v>
      </c>
      <c r="S105" s="79" t="str">
        <f>'Planilha Rua Jose Ricardo G C'!E40</f>
        <v>m²</v>
      </c>
    </row>
    <row r="106" spans="1:19" x14ac:dyDescent="0.25">
      <c r="A106" s="45"/>
      <c r="B106" s="383" t="s">
        <v>66</v>
      </c>
      <c r="C106" s="383"/>
      <c r="D106" s="383"/>
      <c r="E106" s="383"/>
      <c r="F106" s="383"/>
      <c r="G106" s="383"/>
      <c r="H106" s="383"/>
      <c r="I106" s="366" t="s">
        <v>5</v>
      </c>
      <c r="J106" s="368"/>
      <c r="K106" s="366" t="s">
        <v>129</v>
      </c>
      <c r="L106" s="367"/>
      <c r="M106" s="367"/>
      <c r="N106" s="368"/>
      <c r="O106" s="45" t="s">
        <v>130</v>
      </c>
      <c r="P106" s="45" t="s">
        <v>118</v>
      </c>
      <c r="Q106" s="384" t="s">
        <v>76</v>
      </c>
      <c r="R106" s="384"/>
      <c r="S106" s="384"/>
    </row>
    <row r="107" spans="1:19" x14ac:dyDescent="0.25">
      <c r="A107" s="61"/>
      <c r="B107" s="46"/>
      <c r="C107" s="47"/>
      <c r="D107" s="48"/>
      <c r="E107" s="47"/>
      <c r="F107" s="47"/>
      <c r="G107" s="47"/>
      <c r="H107" s="49"/>
      <c r="I107" s="360">
        <v>3</v>
      </c>
      <c r="J107" s="362"/>
      <c r="K107" s="360" t="s">
        <v>135</v>
      </c>
      <c r="L107" s="361"/>
      <c r="M107" s="361"/>
      <c r="N107" s="362"/>
      <c r="O107" s="47">
        <v>0.29799999999999999</v>
      </c>
      <c r="P107" s="164">
        <f>O107*I107</f>
        <v>0.89</v>
      </c>
      <c r="Q107" s="360"/>
      <c r="R107" s="361"/>
      <c r="S107" s="362"/>
    </row>
    <row r="108" spans="1:19" x14ac:dyDescent="0.25">
      <c r="A108" s="62"/>
      <c r="B108" s="50"/>
      <c r="C108" s="51"/>
      <c r="D108" s="51"/>
      <c r="E108" s="51"/>
      <c r="F108" s="51"/>
      <c r="G108" s="51"/>
      <c r="H108" s="52"/>
      <c r="I108" s="363"/>
      <c r="J108" s="365"/>
      <c r="K108" s="363"/>
      <c r="L108" s="364"/>
      <c r="M108" s="364"/>
      <c r="N108" s="365"/>
      <c r="O108" s="51"/>
      <c r="P108" s="187">
        <f>O108*I108</f>
        <v>0</v>
      </c>
      <c r="Q108" s="363"/>
      <c r="R108" s="364"/>
      <c r="S108" s="365"/>
    </row>
    <row r="109" spans="1:19" x14ac:dyDescent="0.25">
      <c r="A109" s="67"/>
      <c r="B109" s="68"/>
      <c r="C109" s="68"/>
      <c r="D109" s="68"/>
      <c r="E109" s="68"/>
      <c r="F109" s="68"/>
      <c r="G109" s="68"/>
      <c r="H109" s="68"/>
      <c r="I109" s="388">
        <f>SUM(I107:J108)</f>
        <v>3</v>
      </c>
      <c r="J109" s="388"/>
      <c r="K109" s="69"/>
      <c r="L109" s="69"/>
      <c r="M109" s="69"/>
      <c r="N109" s="69"/>
      <c r="O109" s="69"/>
      <c r="P109" s="296">
        <f>SUM(P107:P108)</f>
        <v>0.89</v>
      </c>
      <c r="Q109" s="68"/>
      <c r="R109" s="70"/>
      <c r="S109" s="71"/>
    </row>
    <row r="112" spans="1:19" x14ac:dyDescent="0.25">
      <c r="A112" s="76" t="str">
        <f>'Planilha Orçamentária Global'!A41</f>
        <v>5.3</v>
      </c>
      <c r="B112" s="354" t="str">
        <f>'Planilha Orçamentária Global'!D41</f>
        <v>Sinalização horizontal com tinta retrorrefletiva a base de resina acrílica com microesferas de vidro</v>
      </c>
      <c r="C112" s="354"/>
      <c r="D112" s="354"/>
      <c r="E112" s="354"/>
      <c r="F112" s="354"/>
      <c r="G112" s="354"/>
      <c r="H112" s="354"/>
      <c r="I112" s="354"/>
      <c r="J112" s="354"/>
      <c r="K112" s="354"/>
      <c r="L112" s="354"/>
      <c r="M112" s="354"/>
      <c r="N112" s="354"/>
      <c r="O112" s="354"/>
      <c r="P112" s="354"/>
      <c r="Q112" s="77"/>
      <c r="R112" s="94">
        <f>TRUNC(P116,2)</f>
        <v>3.5</v>
      </c>
      <c r="S112" s="79" t="str">
        <f>'Planilha Orçamentária Global'!E41</f>
        <v>m²</v>
      </c>
    </row>
    <row r="113" spans="1:19" x14ac:dyDescent="0.25">
      <c r="A113" s="45" t="s">
        <v>70</v>
      </c>
      <c r="B113" s="383" t="s">
        <v>66</v>
      </c>
      <c r="C113" s="383"/>
      <c r="D113" s="383"/>
      <c r="E113" s="383"/>
      <c r="F113" s="383"/>
      <c r="G113" s="383"/>
      <c r="H113" s="383"/>
      <c r="I113" s="366"/>
      <c r="J113" s="368"/>
      <c r="K113" s="366" t="s">
        <v>131</v>
      </c>
      <c r="L113" s="367"/>
      <c r="M113" s="367"/>
      <c r="N113" s="368"/>
      <c r="O113" s="45" t="s">
        <v>130</v>
      </c>
      <c r="P113" s="45" t="s">
        <v>118</v>
      </c>
      <c r="Q113" s="384" t="s">
        <v>76</v>
      </c>
      <c r="R113" s="384"/>
      <c r="S113" s="384"/>
    </row>
    <row r="114" spans="1:19" x14ac:dyDescent="0.25">
      <c r="A114" s="61"/>
      <c r="B114" s="46"/>
      <c r="C114" s="47"/>
      <c r="D114" s="48"/>
      <c r="E114" s="47"/>
      <c r="F114" s="47"/>
      <c r="G114" s="47"/>
      <c r="H114" s="49"/>
      <c r="I114" s="360"/>
      <c r="J114" s="362"/>
      <c r="K114" s="389">
        <f>I92</f>
        <v>14</v>
      </c>
      <c r="L114" s="361"/>
      <c r="M114" s="361"/>
      <c r="N114" s="362"/>
      <c r="O114" s="161">
        <f>0.5*0.5</f>
        <v>0.25</v>
      </c>
      <c r="P114" s="164">
        <f>O114*K114</f>
        <v>3.5</v>
      </c>
      <c r="Q114" s="360"/>
      <c r="R114" s="361"/>
      <c r="S114" s="362"/>
    </row>
    <row r="115" spans="1:19" x14ac:dyDescent="0.25">
      <c r="A115" s="62"/>
      <c r="B115" s="50"/>
      <c r="C115" s="51"/>
      <c r="D115" s="51"/>
      <c r="E115" s="51"/>
      <c r="F115" s="51"/>
      <c r="G115" s="51"/>
      <c r="H115" s="52"/>
      <c r="I115" s="363"/>
      <c r="J115" s="365"/>
      <c r="K115" s="363"/>
      <c r="L115" s="364"/>
      <c r="M115" s="364"/>
      <c r="N115" s="365"/>
      <c r="O115" s="189"/>
      <c r="P115" s="168">
        <f>O115*K115</f>
        <v>0</v>
      </c>
      <c r="Q115" s="363"/>
      <c r="R115" s="364"/>
      <c r="S115" s="365"/>
    </row>
    <row r="116" spans="1:19" x14ac:dyDescent="0.25">
      <c r="A116" s="67"/>
      <c r="B116" s="68"/>
      <c r="C116" s="68"/>
      <c r="D116" s="68"/>
      <c r="E116" s="68"/>
      <c r="F116" s="68"/>
      <c r="G116" s="68"/>
      <c r="H116" s="68"/>
      <c r="I116" s="69"/>
      <c r="J116" s="69"/>
      <c r="K116" s="69"/>
      <c r="L116" s="69"/>
      <c r="M116" s="69"/>
      <c r="N116" s="69"/>
      <c r="O116" s="69"/>
      <c r="P116" s="69">
        <f>SUM(P114:P115)</f>
        <v>3.5</v>
      </c>
      <c r="Q116" s="68"/>
      <c r="R116" s="70"/>
      <c r="S116" s="71"/>
    </row>
    <row r="119" spans="1:19" x14ac:dyDescent="0.25">
      <c r="A119" s="76" t="str">
        <f>'Planilha Orçamentária Global'!A42</f>
        <v>5.4</v>
      </c>
      <c r="B119" s="354" t="str">
        <f>'Planilha Orçamentária Global'!D42</f>
        <v>Confecção suporte e travessa para placa de sinalização</v>
      </c>
      <c r="C119" s="354"/>
      <c r="D119" s="354"/>
      <c r="E119" s="354"/>
      <c r="F119" s="354"/>
      <c r="G119" s="354"/>
      <c r="H119" s="354"/>
      <c r="I119" s="354"/>
      <c r="J119" s="354"/>
      <c r="K119" s="354"/>
      <c r="L119" s="354"/>
      <c r="M119" s="354"/>
      <c r="N119" s="354"/>
      <c r="O119" s="354"/>
      <c r="P119" s="354"/>
      <c r="Q119" s="77"/>
      <c r="R119" s="94">
        <f>K123</f>
        <v>5</v>
      </c>
      <c r="S119" s="79" t="str">
        <f>'Planilha Orçamentária Global'!E42</f>
        <v>und</v>
      </c>
    </row>
    <row r="120" spans="1:19" x14ac:dyDescent="0.25">
      <c r="A120" s="45"/>
      <c r="B120" s="383"/>
      <c r="C120" s="383"/>
      <c r="D120" s="383"/>
      <c r="E120" s="383"/>
      <c r="F120" s="383"/>
      <c r="G120" s="383"/>
      <c r="H120" s="383"/>
      <c r="I120" s="366"/>
      <c r="J120" s="368"/>
      <c r="K120" s="366" t="s">
        <v>132</v>
      </c>
      <c r="L120" s="367"/>
      <c r="M120" s="367"/>
      <c r="N120" s="368"/>
      <c r="O120" s="45"/>
      <c r="P120" s="45"/>
      <c r="Q120" s="384" t="s">
        <v>76</v>
      </c>
      <c r="R120" s="384"/>
      <c r="S120" s="384"/>
    </row>
    <row r="121" spans="1:19" x14ac:dyDescent="0.25">
      <c r="A121" s="61"/>
      <c r="B121" s="46"/>
      <c r="C121" s="47"/>
      <c r="D121" s="48"/>
      <c r="E121" s="47"/>
      <c r="F121" s="47"/>
      <c r="G121" s="47"/>
      <c r="H121" s="49"/>
      <c r="I121" s="360"/>
      <c r="J121" s="362"/>
      <c r="K121" s="389">
        <f>I109+A102</f>
        <v>5</v>
      </c>
      <c r="L121" s="361"/>
      <c r="M121" s="361"/>
      <c r="N121" s="362"/>
      <c r="O121" s="47"/>
      <c r="P121" s="164"/>
      <c r="Q121" s="360"/>
      <c r="R121" s="361"/>
      <c r="S121" s="362"/>
    </row>
    <row r="122" spans="1:19" x14ac:dyDescent="0.25">
      <c r="A122" s="62"/>
      <c r="B122" s="50"/>
      <c r="C122" s="51"/>
      <c r="D122" s="51"/>
      <c r="E122" s="51"/>
      <c r="F122" s="51"/>
      <c r="G122" s="51"/>
      <c r="H122" s="52"/>
      <c r="I122" s="363"/>
      <c r="J122" s="365"/>
      <c r="K122" s="363"/>
      <c r="L122" s="364"/>
      <c r="M122" s="364"/>
      <c r="N122" s="365"/>
      <c r="O122" s="51"/>
      <c r="P122" s="168"/>
      <c r="Q122" s="363"/>
      <c r="R122" s="364"/>
      <c r="S122" s="365"/>
    </row>
    <row r="123" spans="1:19" x14ac:dyDescent="0.25">
      <c r="A123" s="67"/>
      <c r="B123" s="68"/>
      <c r="C123" s="68"/>
      <c r="D123" s="68"/>
      <c r="E123" s="68"/>
      <c r="F123" s="68"/>
      <c r="G123" s="68"/>
      <c r="H123" s="68"/>
      <c r="I123" s="69"/>
      <c r="J123" s="69"/>
      <c r="K123" s="388">
        <f>SUM(K121:N122)</f>
        <v>5</v>
      </c>
      <c r="L123" s="388"/>
      <c r="M123" s="388"/>
      <c r="N123" s="388"/>
      <c r="O123" s="69"/>
      <c r="P123" s="69"/>
      <c r="Q123" s="68"/>
      <c r="R123" s="70"/>
      <c r="S123" s="71"/>
    </row>
  </sheetData>
  <mergeCells count="127">
    <mergeCell ref="K123:N123"/>
    <mergeCell ref="A1:S2"/>
    <mergeCell ref="Q64:S64"/>
    <mergeCell ref="I121:J121"/>
    <mergeCell ref="K121:N121"/>
    <mergeCell ref="Q121:S121"/>
    <mergeCell ref="I122:J122"/>
    <mergeCell ref="K122:N122"/>
    <mergeCell ref="Q122:S122"/>
    <mergeCell ref="I115:J115"/>
    <mergeCell ref="K115:N115"/>
    <mergeCell ref="Q115:S115"/>
    <mergeCell ref="B119:P119"/>
    <mergeCell ref="B120:H120"/>
    <mergeCell ref="I120:J120"/>
    <mergeCell ref="K120:N120"/>
    <mergeCell ref="Q120:S120"/>
    <mergeCell ref="B112:P112"/>
    <mergeCell ref="B113:H113"/>
    <mergeCell ref="I113:J113"/>
    <mergeCell ref="K113:N113"/>
    <mergeCell ref="Q113:S113"/>
    <mergeCell ref="I114:J114"/>
    <mergeCell ref="K114:N114"/>
    <mergeCell ref="Q114:S114"/>
    <mergeCell ref="I109:J109"/>
    <mergeCell ref="B98:P98"/>
    <mergeCell ref="B99:H99"/>
    <mergeCell ref="Q99:S99"/>
    <mergeCell ref="Q100:S100"/>
    <mergeCell ref="Q101:S101"/>
    <mergeCell ref="K93:M93"/>
    <mergeCell ref="N91:O91"/>
    <mergeCell ref="N92:O92"/>
    <mergeCell ref="N93:O93"/>
    <mergeCell ref="N94:O94"/>
    <mergeCell ref="B97:P97"/>
    <mergeCell ref="I107:J107"/>
    <mergeCell ref="K107:N107"/>
    <mergeCell ref="Q107:S107"/>
    <mergeCell ref="I108:J108"/>
    <mergeCell ref="K108:N108"/>
    <mergeCell ref="Q108:S108"/>
    <mergeCell ref="B105:P105"/>
    <mergeCell ref="B106:H106"/>
    <mergeCell ref="I106:J106"/>
    <mergeCell ref="K106:N106"/>
    <mergeCell ref="Q106:S106"/>
    <mergeCell ref="K78:L78"/>
    <mergeCell ref="M77:N77"/>
    <mergeCell ref="M78:N78"/>
    <mergeCell ref="O79:P79"/>
    <mergeCell ref="I91:J91"/>
    <mergeCell ref="K91:M91"/>
    <mergeCell ref="Q92:S92"/>
    <mergeCell ref="Q93:S93"/>
    <mergeCell ref="I93:J93"/>
    <mergeCell ref="K76:L76"/>
    <mergeCell ref="O76:P76"/>
    <mergeCell ref="M76:N76"/>
    <mergeCell ref="O77:P77"/>
    <mergeCell ref="B89:P89"/>
    <mergeCell ref="B90:P90"/>
    <mergeCell ref="B91:H91"/>
    <mergeCell ref="Q91:S91"/>
    <mergeCell ref="I92:J92"/>
    <mergeCell ref="K92:M92"/>
    <mergeCell ref="B82:P82"/>
    <mergeCell ref="B83:H83"/>
    <mergeCell ref="Q83:S83"/>
    <mergeCell ref="Q84:S84"/>
    <mergeCell ref="Q85:S85"/>
    <mergeCell ref="B76:H76"/>
    <mergeCell ref="Q76:S76"/>
    <mergeCell ref="Q77:S77"/>
    <mergeCell ref="Q78:S78"/>
    <mergeCell ref="I76:J76"/>
    <mergeCell ref="O78:P78"/>
    <mergeCell ref="I77:J77"/>
    <mergeCell ref="I78:J78"/>
    <mergeCell ref="K77:L77"/>
    <mergeCell ref="Q71:S71"/>
    <mergeCell ref="B75:P75"/>
    <mergeCell ref="B68:P68"/>
    <mergeCell ref="B69:P69"/>
    <mergeCell ref="B70:H70"/>
    <mergeCell ref="Q70:S70"/>
    <mergeCell ref="B59:P59"/>
    <mergeCell ref="B60:H60"/>
    <mergeCell ref="Q60:S60"/>
    <mergeCell ref="Q61:S61"/>
    <mergeCell ref="Q63:S63"/>
    <mergeCell ref="B40:P40"/>
    <mergeCell ref="Q52:S52"/>
    <mergeCell ref="Q54:S54"/>
    <mergeCell ref="B58:P58"/>
    <mergeCell ref="B48:P48"/>
    <mergeCell ref="B49:P49"/>
    <mergeCell ref="B50:P50"/>
    <mergeCell ref="B51:H51"/>
    <mergeCell ref="Q51:S51"/>
    <mergeCell ref="B41:H41"/>
    <mergeCell ref="Q41:S41"/>
    <mergeCell ref="Q42:S42"/>
    <mergeCell ref="Q44:S44"/>
    <mergeCell ref="B33:H33"/>
    <mergeCell ref="Q33:S33"/>
    <mergeCell ref="Q34:S34"/>
    <mergeCell ref="Q36:S36"/>
    <mergeCell ref="B30:P30"/>
    <mergeCell ref="B31:P31"/>
    <mergeCell ref="B32:P32"/>
    <mergeCell ref="B24:P24"/>
    <mergeCell ref="B25:H25"/>
    <mergeCell ref="Q25:S25"/>
    <mergeCell ref="Q26:S26"/>
    <mergeCell ref="B17:H17"/>
    <mergeCell ref="Q17:S17"/>
    <mergeCell ref="Q18:S18"/>
    <mergeCell ref="Q20:S20"/>
    <mergeCell ref="B9:P9"/>
    <mergeCell ref="B10:P10"/>
    <mergeCell ref="Q11:S11"/>
    <mergeCell ref="Q12:S12"/>
    <mergeCell ref="B15:P15"/>
    <mergeCell ref="B16:P16"/>
    <mergeCell ref="Q19:S19"/>
  </mergeCells>
  <pageMargins left="0.51181102362204722" right="0.51181102362204722" top="0.78740157480314965" bottom="0.78740157480314965" header="0.31496062992125984" footer="0.31496062992125984"/>
  <pageSetup paperSize="9" scale="68" orientation="portrait" r:id="rId1"/>
  <rowBreaks count="1" manualBreakCount="1">
    <brk id="67" max="18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7:CA44"/>
  <sheetViews>
    <sheetView view="pageBreakPreview" topLeftCell="A27" zoomScale="120" zoomScaleNormal="85" zoomScaleSheetLayoutView="120" workbookViewId="0">
      <selection activeCell="G48" sqref="G48"/>
    </sheetView>
  </sheetViews>
  <sheetFormatPr defaultRowHeight="15" x14ac:dyDescent="0.25"/>
  <cols>
    <col min="1" max="2" width="9.140625" style="102"/>
    <col min="3" max="3" width="12.28515625" style="102" customWidth="1"/>
    <col min="4" max="4" width="70.28515625" style="102" customWidth="1"/>
    <col min="5" max="5" width="9.140625" style="102"/>
    <col min="6" max="6" width="11.7109375" style="102" customWidth="1"/>
    <col min="7" max="7" width="13.42578125" style="102" customWidth="1"/>
    <col min="8" max="8" width="13.28515625" style="102" customWidth="1"/>
    <col min="9" max="9" width="16" style="102" customWidth="1"/>
    <col min="10" max="16384" width="9.140625" style="102"/>
  </cols>
  <sheetData>
    <row r="7" spans="1:79" ht="15" customHeight="1" x14ac:dyDescent="0.3">
      <c r="A7" s="349" t="s">
        <v>55</v>
      </c>
      <c r="B7" s="349"/>
      <c r="C7" s="349"/>
      <c r="D7" s="349"/>
      <c r="E7" s="349"/>
      <c r="F7" s="349"/>
      <c r="G7" s="349"/>
      <c r="H7" s="349"/>
      <c r="I7" s="349"/>
      <c r="J7" s="128"/>
      <c r="K7" s="128"/>
      <c r="L7" s="128"/>
      <c r="M7" s="128"/>
      <c r="N7" s="128"/>
      <c r="O7" s="128"/>
      <c r="P7" s="128"/>
      <c r="Q7" s="128"/>
      <c r="R7" s="128"/>
      <c r="S7" s="128"/>
      <c r="T7" s="128"/>
      <c r="U7" s="128"/>
      <c r="V7" s="128"/>
      <c r="W7" s="128"/>
      <c r="X7" s="128"/>
      <c r="Y7" s="128"/>
      <c r="Z7" s="128"/>
      <c r="AA7" s="128"/>
      <c r="AB7" s="128"/>
      <c r="AC7" s="128"/>
      <c r="AD7" s="128"/>
      <c r="AE7" s="128"/>
      <c r="AF7" s="128"/>
      <c r="AG7" s="128"/>
      <c r="AH7" s="128"/>
      <c r="AI7" s="128"/>
      <c r="AJ7" s="128"/>
      <c r="AK7" s="128"/>
      <c r="AL7" s="128"/>
      <c r="AM7" s="128"/>
      <c r="AN7" s="128"/>
      <c r="AO7" s="128"/>
      <c r="AP7" s="128"/>
      <c r="AQ7" s="128"/>
      <c r="AR7" s="128"/>
      <c r="AS7" s="128"/>
      <c r="AT7" s="128"/>
      <c r="AU7" s="128"/>
      <c r="AV7" s="128"/>
      <c r="AW7" s="128"/>
      <c r="AX7" s="128"/>
      <c r="AY7" s="128"/>
      <c r="AZ7" s="128"/>
      <c r="BA7" s="128"/>
      <c r="BB7" s="128"/>
      <c r="BC7" s="128"/>
      <c r="BD7" s="128"/>
      <c r="BE7" s="128"/>
      <c r="BF7" s="128"/>
      <c r="BG7" s="128"/>
      <c r="BH7" s="128"/>
      <c r="BI7" s="128"/>
      <c r="BJ7" s="128"/>
      <c r="BK7" s="128"/>
      <c r="BL7" s="128"/>
      <c r="BM7" s="128"/>
      <c r="BN7" s="128"/>
      <c r="BO7" s="128"/>
      <c r="BP7" s="128"/>
      <c r="BQ7" s="128"/>
      <c r="BR7" s="128"/>
      <c r="BS7" s="128"/>
      <c r="BT7" s="128"/>
      <c r="BU7" s="128"/>
      <c r="BV7" s="128"/>
      <c r="BW7" s="128"/>
      <c r="BX7" s="128"/>
      <c r="BY7" s="128"/>
      <c r="BZ7" s="128"/>
      <c r="CA7" s="128"/>
    </row>
    <row r="8" spans="1:79" ht="15" customHeight="1" x14ac:dyDescent="0.3">
      <c r="A8" s="128"/>
      <c r="B8" s="128"/>
      <c r="C8" s="128"/>
      <c r="D8" s="128"/>
      <c r="E8" s="128"/>
      <c r="F8" s="128"/>
      <c r="G8" s="128"/>
      <c r="H8" s="128"/>
      <c r="I8" s="128"/>
      <c r="J8" s="128"/>
      <c r="K8" s="128"/>
      <c r="L8" s="128"/>
      <c r="M8" s="128"/>
      <c r="N8" s="128"/>
      <c r="O8" s="128"/>
      <c r="P8" s="128"/>
      <c r="Q8" s="128"/>
      <c r="R8" s="128"/>
      <c r="S8" s="128"/>
      <c r="T8" s="128"/>
      <c r="U8" s="128"/>
      <c r="V8" s="128"/>
      <c r="W8" s="128"/>
      <c r="X8" s="128"/>
      <c r="Y8" s="128"/>
      <c r="Z8" s="128"/>
      <c r="AA8" s="128"/>
      <c r="AB8" s="128"/>
      <c r="AC8" s="128"/>
      <c r="AD8" s="128"/>
      <c r="AE8" s="128"/>
      <c r="AF8" s="128"/>
      <c r="AG8" s="128"/>
      <c r="AH8" s="128"/>
      <c r="AI8" s="128"/>
      <c r="AJ8" s="128"/>
      <c r="AK8" s="128"/>
      <c r="AL8" s="128"/>
      <c r="AM8" s="128"/>
      <c r="AN8" s="128"/>
      <c r="AO8" s="128"/>
      <c r="AP8" s="128"/>
      <c r="AQ8" s="128"/>
      <c r="AR8" s="128"/>
      <c r="AS8" s="128"/>
      <c r="AT8" s="128"/>
      <c r="AU8" s="128"/>
      <c r="AV8" s="128"/>
      <c r="AW8" s="128"/>
      <c r="AX8" s="128"/>
      <c r="AY8" s="128"/>
      <c r="AZ8" s="128"/>
      <c r="BA8" s="128"/>
      <c r="BB8" s="128"/>
      <c r="BC8" s="128"/>
      <c r="BD8" s="128"/>
      <c r="BE8" s="128"/>
      <c r="BF8" s="128"/>
      <c r="BG8" s="128"/>
      <c r="BH8" s="128"/>
      <c r="BI8" s="128"/>
      <c r="BJ8" s="128"/>
      <c r="BK8" s="128"/>
      <c r="BL8" s="128"/>
      <c r="BM8" s="128"/>
      <c r="BN8" s="128"/>
      <c r="BO8" s="128"/>
      <c r="BP8" s="128"/>
      <c r="BQ8" s="128"/>
      <c r="BR8" s="128"/>
      <c r="BS8" s="128"/>
      <c r="BT8" s="128"/>
      <c r="BU8" s="128"/>
      <c r="BV8" s="128"/>
      <c r="BW8" s="128"/>
      <c r="BX8" s="128"/>
      <c r="BY8" s="128"/>
      <c r="BZ8" s="128"/>
      <c r="CA8" s="128"/>
    </row>
    <row r="9" spans="1:79" x14ac:dyDescent="0.25">
      <c r="A9" s="350" t="s">
        <v>56</v>
      </c>
      <c r="B9" s="350"/>
      <c r="C9" s="350"/>
      <c r="D9" s="350"/>
      <c r="E9" s="350"/>
      <c r="F9" s="350"/>
      <c r="G9" s="350"/>
      <c r="H9" s="350"/>
      <c r="I9" s="350"/>
      <c r="J9" s="127"/>
      <c r="K9" s="127"/>
      <c r="L9" s="127"/>
      <c r="M9" s="127"/>
      <c r="N9" s="127"/>
      <c r="O9" s="127"/>
      <c r="P9" s="127"/>
      <c r="Q9" s="127"/>
      <c r="R9" s="127"/>
      <c r="S9" s="127"/>
      <c r="T9" s="127"/>
      <c r="U9" s="127"/>
      <c r="V9" s="127"/>
      <c r="W9" s="127"/>
      <c r="X9" s="127"/>
      <c r="Y9" s="127"/>
      <c r="Z9" s="127"/>
      <c r="AA9" s="127"/>
      <c r="AB9" s="127"/>
      <c r="AC9" s="127"/>
      <c r="AD9" s="127"/>
      <c r="AE9" s="127"/>
      <c r="AF9" s="127"/>
      <c r="AG9" s="127"/>
      <c r="AH9" s="127"/>
      <c r="AI9" s="127"/>
      <c r="AJ9" s="127"/>
      <c r="AK9" s="127"/>
      <c r="AL9" s="127"/>
      <c r="AM9" s="127"/>
      <c r="AN9" s="127"/>
      <c r="AO9" s="127"/>
      <c r="AP9" s="127"/>
      <c r="AQ9" s="127"/>
      <c r="AR9" s="127"/>
      <c r="AS9" s="127"/>
      <c r="AT9" s="127"/>
      <c r="AU9" s="127"/>
      <c r="AV9" s="127"/>
      <c r="AW9" s="127"/>
      <c r="AX9" s="127"/>
      <c r="AY9" s="127"/>
      <c r="AZ9" s="127"/>
      <c r="BA9" s="127"/>
      <c r="BB9" s="127"/>
      <c r="BC9" s="127"/>
      <c r="BD9" s="127"/>
      <c r="BE9" s="127"/>
      <c r="BF9" s="127"/>
      <c r="BG9" s="127"/>
      <c r="BH9" s="127"/>
      <c r="BI9" s="127"/>
      <c r="BJ9" s="127"/>
      <c r="BK9" s="127"/>
      <c r="BL9" s="127"/>
      <c r="BM9" s="127"/>
      <c r="BN9" s="127"/>
      <c r="BO9" s="127"/>
      <c r="BP9" s="127"/>
      <c r="BQ9" s="127"/>
      <c r="BR9" s="127"/>
      <c r="BS9" s="127"/>
      <c r="BT9" s="127"/>
      <c r="BU9" s="127"/>
      <c r="BV9" s="127"/>
      <c r="BW9" s="127"/>
      <c r="BX9" s="127"/>
      <c r="BY9" s="127"/>
      <c r="BZ9" s="127"/>
      <c r="CA9" s="127"/>
    </row>
    <row r="10" spans="1:79" x14ac:dyDescent="0.25">
      <c r="A10" s="350" t="s">
        <v>57</v>
      </c>
      <c r="B10" s="350"/>
      <c r="C10" s="350"/>
      <c r="D10" s="350"/>
      <c r="E10" s="350"/>
      <c r="F10" s="350"/>
      <c r="G10" s="350"/>
      <c r="H10" s="350"/>
      <c r="I10" s="350"/>
      <c r="J10" s="127"/>
      <c r="K10" s="127"/>
      <c r="L10" s="127"/>
      <c r="M10" s="127"/>
      <c r="N10" s="127"/>
      <c r="O10" s="127"/>
      <c r="P10" s="127"/>
      <c r="Q10" s="127"/>
      <c r="R10" s="127"/>
      <c r="S10" s="127"/>
      <c r="T10" s="127"/>
      <c r="U10" s="127"/>
      <c r="V10" s="127"/>
      <c r="W10" s="127"/>
      <c r="X10" s="127"/>
      <c r="Y10" s="127"/>
      <c r="Z10" s="127"/>
      <c r="AA10" s="127"/>
      <c r="AB10" s="127"/>
      <c r="AC10" s="127"/>
      <c r="AD10" s="127"/>
      <c r="AE10" s="127"/>
      <c r="AF10" s="127"/>
      <c r="AG10" s="127"/>
      <c r="AH10" s="127"/>
      <c r="AI10" s="127"/>
      <c r="AJ10" s="127"/>
      <c r="AK10" s="127"/>
      <c r="AL10" s="127"/>
      <c r="AM10" s="127"/>
      <c r="AN10" s="127"/>
      <c r="AO10" s="127"/>
      <c r="AP10" s="127"/>
      <c r="AQ10" s="127"/>
      <c r="AR10" s="127"/>
      <c r="AS10" s="127"/>
      <c r="AT10" s="127"/>
      <c r="AU10" s="127"/>
      <c r="AV10" s="127"/>
      <c r="AW10" s="127"/>
      <c r="AX10" s="127"/>
      <c r="AY10" s="127"/>
      <c r="AZ10" s="127"/>
      <c r="BA10" s="127"/>
      <c r="BB10" s="127"/>
      <c r="BC10" s="127"/>
      <c r="BD10" s="127"/>
      <c r="BE10" s="127"/>
      <c r="BF10" s="127"/>
      <c r="BG10" s="127"/>
      <c r="BH10" s="127"/>
      <c r="BI10" s="127"/>
      <c r="BJ10" s="127"/>
      <c r="BK10" s="127"/>
      <c r="BL10" s="127"/>
      <c r="BM10" s="127"/>
      <c r="BN10" s="127"/>
      <c r="BO10" s="127"/>
      <c r="BP10" s="127"/>
      <c r="BQ10" s="127"/>
      <c r="BR10" s="127"/>
      <c r="BS10" s="127"/>
      <c r="BT10" s="127"/>
      <c r="BU10" s="127"/>
      <c r="BV10" s="127"/>
      <c r="BW10" s="127"/>
      <c r="BX10" s="127"/>
      <c r="BY10" s="127"/>
      <c r="BZ10" s="127"/>
      <c r="CA10" s="127"/>
    </row>
    <row r="12" spans="1:79" ht="15.75" x14ac:dyDescent="0.25">
      <c r="A12" s="129" t="s">
        <v>58</v>
      </c>
    </row>
    <row r="13" spans="1:79" ht="15.75" x14ac:dyDescent="0.25">
      <c r="A13" s="130" t="s">
        <v>59</v>
      </c>
    </row>
    <row r="14" spans="1:79" ht="15.75" x14ac:dyDescent="0.25">
      <c r="A14" s="130" t="s">
        <v>60</v>
      </c>
    </row>
    <row r="15" spans="1:79" ht="15.75" x14ac:dyDescent="0.25">
      <c r="A15" s="129" t="s">
        <v>61</v>
      </c>
      <c r="B15" s="1" t="s">
        <v>138</v>
      </c>
      <c r="H15" s="1" t="s">
        <v>16</v>
      </c>
      <c r="I15" s="3">
        <v>44136</v>
      </c>
    </row>
    <row r="16" spans="1:79" x14ac:dyDescent="0.25">
      <c r="H16" s="1" t="s">
        <v>17</v>
      </c>
      <c r="I16" s="4">
        <v>0.26140000000000002</v>
      </c>
    </row>
    <row r="17" spans="1:11" ht="45" x14ac:dyDescent="0.25">
      <c r="A17" s="2" t="s">
        <v>0</v>
      </c>
      <c r="B17" s="2" t="s">
        <v>1</v>
      </c>
      <c r="C17" s="2" t="s">
        <v>2</v>
      </c>
      <c r="D17" s="2" t="s">
        <v>3</v>
      </c>
      <c r="E17" s="2" t="s">
        <v>4</v>
      </c>
      <c r="F17" s="2" t="s">
        <v>5</v>
      </c>
      <c r="G17" s="2" t="s">
        <v>6</v>
      </c>
      <c r="H17" s="2" t="s">
        <v>7</v>
      </c>
      <c r="I17" s="2" t="s">
        <v>8</v>
      </c>
    </row>
    <row r="18" spans="1:11" x14ac:dyDescent="0.25">
      <c r="A18" s="5" t="str">
        <f>'Planilha Orçamentária Global'!A18</f>
        <v>1.0</v>
      </c>
      <c r="B18" s="6"/>
      <c r="C18" s="6"/>
      <c r="D18" s="7" t="str">
        <f>'Planilha Orçamentária Global'!D18</f>
        <v>ADMINISTRAÇÃO DA OBRA</v>
      </c>
      <c r="E18" s="6"/>
      <c r="F18" s="6"/>
      <c r="G18" s="6"/>
      <c r="H18" s="6"/>
      <c r="I18" s="32">
        <f>SUM(I19)</f>
        <v>0</v>
      </c>
    </row>
    <row r="19" spans="1:11" x14ac:dyDescent="0.25">
      <c r="A19" s="132" t="str">
        <f>'Planilha Orçamentária Global'!A19</f>
        <v>1.1</v>
      </c>
      <c r="B19" s="124" t="str">
        <f>'Planilha Orçamentária Global'!B19</f>
        <v>CPU</v>
      </c>
      <c r="C19" s="124" t="str">
        <f>'Planilha Orçamentária Global'!C19</f>
        <v>CPU 01</v>
      </c>
      <c r="D19" s="121" t="str">
        <f>'Planilha Orçamentária Global'!D19</f>
        <v xml:space="preserve">Administração da obra </v>
      </c>
      <c r="E19" s="124" t="str">
        <f>'Planilha Orçamentária Global'!E19</f>
        <v>mês</v>
      </c>
      <c r="F19" s="133">
        <f>'Mem Calc R Maria Salete STN T1'!R10</f>
        <v>0</v>
      </c>
      <c r="G19" s="133">
        <f>'Planilha Orçamentária Global'!G19</f>
        <v>6492.6</v>
      </c>
      <c r="H19" s="133">
        <f>TRUNC(G19*(1+$I$16),2)</f>
        <v>8189.76</v>
      </c>
      <c r="I19" s="8">
        <f>TRUNC(H19*F19,2)</f>
        <v>0</v>
      </c>
    </row>
    <row r="20" spans="1:11" x14ac:dyDescent="0.25">
      <c r="A20" s="9" t="str">
        <f>'Planilha Orçamentária Global'!A20</f>
        <v>2.0</v>
      </c>
      <c r="B20" s="10"/>
      <c r="C20" s="10"/>
      <c r="D20" s="11" t="str">
        <f>'Planilha Orçamentária Global'!D20</f>
        <v>SERVIÇOS PRELIMINARES</v>
      </c>
      <c r="E20" s="10"/>
      <c r="F20" s="12"/>
      <c r="G20" s="12"/>
      <c r="H20" s="12"/>
      <c r="I20" s="31">
        <f>SUM(I21:I22)</f>
        <v>306</v>
      </c>
      <c r="K20" s="343"/>
    </row>
    <row r="21" spans="1:11" x14ac:dyDescent="0.25">
      <c r="A21" s="132" t="str">
        <f>'Planilha Orçamentária Global'!A21</f>
        <v>2.1</v>
      </c>
      <c r="B21" s="124" t="str">
        <f>'Planilha Orçamentária Global'!B21</f>
        <v>SINAPI</v>
      </c>
      <c r="C21" s="124">
        <f>'Planilha Orçamentária Global'!C21</f>
        <v>99064</v>
      </c>
      <c r="D21" s="104" t="str">
        <f>'Planilha Orçamentária Global'!D21</f>
        <v>Locação de pavimentação. Af_10/2018</v>
      </c>
      <c r="E21" s="124" t="str">
        <f>'Planilha Orçamentária Global'!E21</f>
        <v>m²</v>
      </c>
      <c r="F21" s="133">
        <f>'Mem Calc R Maria Salete STN T1'!R16</f>
        <v>600</v>
      </c>
      <c r="G21" s="133">
        <f>'Planilha Orçamentária Global'!G21</f>
        <v>0.41</v>
      </c>
      <c r="H21" s="133">
        <f>TRUNC(G21*(1+$I$16),2)</f>
        <v>0.51</v>
      </c>
      <c r="I21" s="8">
        <f>(H21*F21)</f>
        <v>306</v>
      </c>
      <c r="K21" s="343"/>
    </row>
    <row r="22" spans="1:11" x14ac:dyDescent="0.25">
      <c r="A22" s="132" t="str">
        <f>'Planilha Orçamentária Global'!A22</f>
        <v>2.2</v>
      </c>
      <c r="B22" s="124" t="str">
        <f>'Planilha Orçamentária Global'!B22</f>
        <v>ORSE</v>
      </c>
      <c r="C22" s="124" t="str">
        <f>'Planilha Orçamentária Global'!C22</f>
        <v>51/ORSE</v>
      </c>
      <c r="D22" s="104" t="str">
        <f>'Planilha Orçamentária Global'!D22</f>
        <v>Placa de obra em chapa de aço galvanizado</v>
      </c>
      <c r="E22" s="124" t="str">
        <f>'Planilha Orçamentária Global'!E22</f>
        <v>m²</v>
      </c>
      <c r="F22" s="133">
        <f>'Mem Calc R Maria Salete STN T1'!R23</f>
        <v>0</v>
      </c>
      <c r="G22" s="133">
        <f>'Planilha Orçamentária Global'!G22</f>
        <v>319.95999999999998</v>
      </c>
      <c r="H22" s="133">
        <f>TRUNC(G22*(1+$I$16),2)</f>
        <v>403.59</v>
      </c>
      <c r="I22" s="8">
        <f>TRUNC(H22*F22,2)</f>
        <v>0</v>
      </c>
      <c r="K22" s="343"/>
    </row>
    <row r="23" spans="1:11" x14ac:dyDescent="0.25">
      <c r="A23" s="9" t="str">
        <f>'Planilha Orçamentária Global'!A23</f>
        <v>3.0</v>
      </c>
      <c r="B23" s="10"/>
      <c r="C23" s="10"/>
      <c r="D23" s="11" t="str">
        <f>'Planilha Orçamentária Global'!D23</f>
        <v>TERRAPLANAGEM E PAVIMENTAÇÃO</v>
      </c>
      <c r="E23" s="10"/>
      <c r="F23" s="12"/>
      <c r="G23" s="12"/>
      <c r="H23" s="12"/>
      <c r="I23" s="31">
        <f>TRUNC(SUM(I25:I31),2)</f>
        <v>57938.54</v>
      </c>
      <c r="K23" s="343"/>
    </row>
    <row r="24" spans="1:11" x14ac:dyDescent="0.25">
      <c r="A24" s="13" t="str">
        <f>'Planilha Orçamentária Global'!A24</f>
        <v>3.1</v>
      </c>
      <c r="B24" s="14"/>
      <c r="C24" s="14"/>
      <c r="D24" s="15" t="str">
        <f>'Planilha Orçamentária Global'!D24</f>
        <v xml:space="preserve">Terraplanagem  </v>
      </c>
      <c r="E24" s="14"/>
      <c r="F24" s="16"/>
      <c r="G24" s="16"/>
      <c r="H24" s="16"/>
      <c r="I24" s="17"/>
      <c r="K24" s="343"/>
    </row>
    <row r="25" spans="1:11" ht="30" x14ac:dyDescent="0.25">
      <c r="A25" s="132" t="str">
        <f>'Planilha Orçamentária Global'!A25</f>
        <v>3.1.1</v>
      </c>
      <c r="B25" s="124" t="str">
        <f>'Planilha Orçamentária Global'!B25</f>
        <v>SINAPI</v>
      </c>
      <c r="C25" s="18">
        <f>'Planilha Orçamentária Global'!C25</f>
        <v>101115</v>
      </c>
      <c r="D25" s="134" t="str">
        <f>'Planilha Orçamentária Global'!D25</f>
        <v>Escavação Horizontal em solo de 1A categoria com trator de esteiras (150HP/lâmina: 3,18m³)</v>
      </c>
      <c r="E25" s="124" t="str">
        <f>'Planilha Orçamentária Global'!E25</f>
        <v>m³</v>
      </c>
      <c r="F25" s="133">
        <f>'Mem Calc R Maria Salete STN T1'!R31</f>
        <v>60</v>
      </c>
      <c r="G25" s="133">
        <f>'Planilha Orçamentária Global'!G25</f>
        <v>2.09</v>
      </c>
      <c r="H25" s="133">
        <f>TRUNC(G25*(1+$I$16),2)</f>
        <v>2.63</v>
      </c>
      <c r="I25" s="8">
        <f>(H25*F25)</f>
        <v>157.80000000000001</v>
      </c>
      <c r="K25" s="343"/>
    </row>
    <row r="26" spans="1:11" ht="14.45" customHeight="1" x14ac:dyDescent="0.25">
      <c r="A26" s="132" t="str">
        <f>'Planilha Orçamentária Global'!A26</f>
        <v>3.1.2</v>
      </c>
      <c r="B26" s="124" t="str">
        <f>'Planilha Orçamentária Global'!B26</f>
        <v>SINAPI</v>
      </c>
      <c r="C26" s="18">
        <f>'Planilha Orçamentária Global'!C26</f>
        <v>100576</v>
      </c>
      <c r="D26" s="134" t="str">
        <f>'Planilha Orçamentária Global'!D26</f>
        <v>Regularização e compactação do sub-leito até 20cm.</v>
      </c>
      <c r="E26" s="124" t="str">
        <f>'Planilha Orçamentária Global'!E26</f>
        <v>m²</v>
      </c>
      <c r="F26" s="133">
        <f>'Mem Calc R Maria Salete STN T1'!R38</f>
        <v>600</v>
      </c>
      <c r="G26" s="133">
        <f>'Planilha Orçamentária Global'!G26</f>
        <v>1.33</v>
      </c>
      <c r="H26" s="133">
        <f>TRUNC(G26*(1+$I$16),2)</f>
        <v>1.67</v>
      </c>
      <c r="I26" s="8">
        <f>(H26*F26)</f>
        <v>1002</v>
      </c>
      <c r="K26" s="343"/>
    </row>
    <row r="27" spans="1:11" ht="14.45" customHeight="1" x14ac:dyDescent="0.25">
      <c r="A27" s="13" t="str">
        <f>'Planilha Orçamentária Global'!A27</f>
        <v>3.2</v>
      </c>
      <c r="B27" s="14"/>
      <c r="C27" s="14"/>
      <c r="D27" s="15" t="str">
        <f>'Planilha Orçamentária Global'!D27</f>
        <v>Pavimentação</v>
      </c>
      <c r="E27" s="14"/>
      <c r="F27" s="16"/>
      <c r="G27" s="16"/>
      <c r="H27" s="16"/>
      <c r="I27" s="17"/>
      <c r="K27" s="343"/>
    </row>
    <row r="28" spans="1:11" ht="14.45" customHeight="1" x14ac:dyDescent="0.25">
      <c r="A28" s="19" t="str">
        <f>'Planilha Orçamentária Global'!A28</f>
        <v>3.2.1</v>
      </c>
      <c r="B28" s="20"/>
      <c r="C28" s="21"/>
      <c r="D28" s="22" t="str">
        <f>'Planilha Orçamentária Global'!D28</f>
        <v>Pavimentação em paralelepípedo</v>
      </c>
      <c r="E28" s="20"/>
      <c r="F28" s="23"/>
      <c r="G28" s="23"/>
      <c r="H28" s="23"/>
      <c r="I28" s="24"/>
      <c r="K28" s="343"/>
    </row>
    <row r="29" spans="1:11" ht="45" x14ac:dyDescent="0.25">
      <c r="A29" s="132" t="str">
        <f>'Planilha Orçamentária Global'!A29</f>
        <v>3.2.1.1</v>
      </c>
      <c r="B29" s="124" t="str">
        <f>'Planilha Orçamentária Global'!B29</f>
        <v>CPU</v>
      </c>
      <c r="C29" s="18" t="str">
        <f>'Planilha Orçamentária Global'!C29</f>
        <v>CPU 02</v>
      </c>
      <c r="D29" s="134" t="str">
        <f>'Planilha Orçamentária Global'!D29</f>
        <v xml:space="preserve">Pavimento em paralelepipedo sobre colchao de areia 15 cm, rejuntado com argamassa de cimento e areia no traço 1:3 (pedras pequenas 30 a 35 pecas por m2) </v>
      </c>
      <c r="E29" s="124" t="str">
        <f>'Planilha Orçamentária Global'!E29</f>
        <v>m²</v>
      </c>
      <c r="F29" s="133">
        <f>'Mem Calc R Maria Salete STN T1'!R47</f>
        <v>600</v>
      </c>
      <c r="G29" s="133">
        <f>'Planilha Orçamentária Global'!G29</f>
        <v>60.93</v>
      </c>
      <c r="H29" s="133">
        <f>TRUNC(G29*(1+$I$16),2)</f>
        <v>76.849999999999994</v>
      </c>
      <c r="I29" s="8">
        <f>H29*F29</f>
        <v>46110</v>
      </c>
      <c r="K29" s="343"/>
    </row>
    <row r="30" spans="1:11" ht="14.45" customHeight="1" x14ac:dyDescent="0.25">
      <c r="A30" s="19" t="str">
        <f>'Planilha Orçamentária Global'!A30</f>
        <v>3.2.2</v>
      </c>
      <c r="B30" s="20"/>
      <c r="C30" s="21"/>
      <c r="D30" s="22" t="str">
        <f>'Planilha Orçamentária Global'!D30</f>
        <v>Meio-fio (guia)</v>
      </c>
      <c r="E30" s="20"/>
      <c r="F30" s="23"/>
      <c r="G30" s="23"/>
      <c r="H30" s="23"/>
      <c r="I30" s="24"/>
      <c r="K30" s="343"/>
    </row>
    <row r="31" spans="1:11" ht="45" x14ac:dyDescent="0.25">
      <c r="A31" s="132" t="str">
        <f>'Planilha Orçamentária Global'!A31</f>
        <v>3.2.2.1</v>
      </c>
      <c r="B31" s="124" t="str">
        <f>'Planilha Orçamentária Global'!B31</f>
        <v>SINAPI</v>
      </c>
      <c r="C31" s="18">
        <f>'Planilha Orçamentária Global'!C31</f>
        <v>94273</v>
      </c>
      <c r="D31" s="134" t="str">
        <f>'Planilha Orçamentária Global'!D31</f>
        <v>Assentamento de guia (meio-fio) em trecho reto, confeccionada em concreto pré-fabricado, dimensões 100x15x13x30 cm (comprimento x base inferior x base superior x altura), para vias urbanas (uso viário). af_06/2016</v>
      </c>
      <c r="E31" s="124" t="str">
        <f>'Planilha Orçamentária Global'!E31</f>
        <v>m</v>
      </c>
      <c r="F31" s="133">
        <f>'Mem Calc R Maria Salete STN T1'!R55</f>
        <v>206</v>
      </c>
      <c r="G31" s="133">
        <f>'Planilha Orçamentária Global'!G31</f>
        <v>41.06</v>
      </c>
      <c r="H31" s="133">
        <f>TRUNC(G31*(1+$I$16),2)</f>
        <v>51.79</v>
      </c>
      <c r="I31" s="8">
        <f>H31*F31</f>
        <v>10668.74</v>
      </c>
      <c r="K31" s="343"/>
    </row>
    <row r="32" spans="1:11" x14ac:dyDescent="0.25">
      <c r="A32" s="9" t="str">
        <f>'Planilha Orçamentária Global'!A32</f>
        <v>4.0</v>
      </c>
      <c r="B32" s="10"/>
      <c r="C32" s="10"/>
      <c r="D32" s="11" t="str">
        <f>'Planilha Orçamentária Global'!D32</f>
        <v>PASSEIO CIMENTADO</v>
      </c>
      <c r="E32" s="10"/>
      <c r="F32" s="12"/>
      <c r="G32" s="12"/>
      <c r="H32" s="12"/>
      <c r="I32" s="31">
        <f>TRUNC(SUM(I33:I37),2)</f>
        <v>7032.62</v>
      </c>
      <c r="K32" s="343"/>
    </row>
    <row r="33" spans="1:11" ht="45" x14ac:dyDescent="0.25">
      <c r="A33" s="132" t="str">
        <f>'Planilha Orçamentária Global'!A33</f>
        <v>4.1</v>
      </c>
      <c r="B33" s="124" t="str">
        <f>'Planilha Orçamentária Global'!B33</f>
        <v>SINAPI</v>
      </c>
      <c r="C33" s="18">
        <f>'Planilha Orçamentária Global'!C33</f>
        <v>94991</v>
      </c>
      <c r="D33" s="134" t="str">
        <f>'Planilha Orçamentária Global'!D33</f>
        <v>Execução de passeio (calçada) ou piso de concreto com concreto moldado IN LOCO, usinado, acabamento convencional, não armado espessura de 5 cm. AF_07/2016</v>
      </c>
      <c r="E33" s="124" t="str">
        <f>'Planilha Orçamentária Global'!E33</f>
        <v>m³</v>
      </c>
      <c r="F33" s="133">
        <f>'Mem Calc R Maria Salete STN T1'!R63</f>
        <v>10.08</v>
      </c>
      <c r="G33" s="133">
        <f>'Planilha Orçamentária Global'!G33</f>
        <v>474.23</v>
      </c>
      <c r="H33" s="133">
        <f>TRUNC(G33*(1+$I$16),2)</f>
        <v>598.19000000000005</v>
      </c>
      <c r="I33" s="8">
        <f>H33*F33</f>
        <v>6029.76</v>
      </c>
      <c r="K33" s="343"/>
    </row>
    <row r="34" spans="1:11" ht="30" x14ac:dyDescent="0.25">
      <c r="A34" s="132" t="str">
        <f>'Planilha Orçamentária Global'!A34</f>
        <v>4.2</v>
      </c>
      <c r="B34" s="124" t="str">
        <f>'Planilha Orçamentária Global'!B34</f>
        <v>SINAPI</v>
      </c>
      <c r="C34" s="18">
        <f>'Planilha Orçamentária Global'!C34</f>
        <v>3673</v>
      </c>
      <c r="D34" s="134" t="str">
        <f>'Planilha Orçamentária Global'!D34</f>
        <v>Junta plastica de dilatacao para pisos, cor cinza, 27 x 3 mm (altura x espessura) a cada 1,50m</v>
      </c>
      <c r="E34" s="124" t="str">
        <f>'Planilha Orçamentária Global'!E34</f>
        <v>m</v>
      </c>
      <c r="F34" s="133">
        <f>'Mem Calc R Maria Salete STN T1'!R69</f>
        <v>135.59</v>
      </c>
      <c r="G34" s="133">
        <f>'Planilha Orçamentária Global'!G34</f>
        <v>1.38</v>
      </c>
      <c r="H34" s="133">
        <f>TRUNC(G34*(1+$I$16),2)</f>
        <v>1.74</v>
      </c>
      <c r="I34" s="8">
        <f t="shared" ref="I34:I35" si="0">H34*F34</f>
        <v>235.93</v>
      </c>
      <c r="K34" s="343"/>
    </row>
    <row r="35" spans="1:11" x14ac:dyDescent="0.25">
      <c r="A35" s="132" t="str">
        <f>'Planilha Orçamentária Global'!A35</f>
        <v>4.3</v>
      </c>
      <c r="B35" s="124" t="str">
        <f>'Planilha Orçamentária Global'!B35</f>
        <v>SINAPI</v>
      </c>
      <c r="C35" s="18">
        <f>'Planilha Orçamentária Global'!C35</f>
        <v>3777</v>
      </c>
      <c r="D35" s="134" t="str">
        <f>'Planilha Orçamentária Global'!D35</f>
        <v>Lona plástica preta, e=150 micra</v>
      </c>
      <c r="E35" s="124" t="str">
        <f>'Planilha Orçamentária Global'!E35</f>
        <v>m²</v>
      </c>
      <c r="F35" s="133">
        <f>'Mem Calc R Maria Salete STN T1'!R76</f>
        <v>201.59</v>
      </c>
      <c r="G35" s="133">
        <f>'Planilha Orçamentária Global'!G35</f>
        <v>1.44</v>
      </c>
      <c r="H35" s="133">
        <f>TRUNC(G35*(1+$I$16),2)</f>
        <v>1.81</v>
      </c>
      <c r="I35" s="8">
        <f t="shared" si="0"/>
        <v>364.88</v>
      </c>
      <c r="K35" s="343"/>
    </row>
    <row r="36" spans="1:11" x14ac:dyDescent="0.25">
      <c r="A36" s="13" t="str">
        <f>'Planilha Orçamentária Global'!A36</f>
        <v>4.4</v>
      </c>
      <c r="B36" s="14"/>
      <c r="C36" s="25"/>
      <c r="D36" s="26" t="str">
        <f>'Planilha Orçamentária Global'!D36</f>
        <v>Piso Tátil</v>
      </c>
      <c r="E36" s="14"/>
      <c r="F36" s="16"/>
      <c r="G36" s="16"/>
      <c r="H36" s="16"/>
      <c r="I36" s="17"/>
      <c r="K36" s="343"/>
    </row>
    <row r="37" spans="1:11" ht="45" x14ac:dyDescent="0.25">
      <c r="A37" s="137" t="str">
        <f>'Planilha Orçamentária Global'!A37</f>
        <v>4.4.1</v>
      </c>
      <c r="B37" s="138" t="str">
        <f>'Planilha Orçamentária Global'!B37</f>
        <v>ORSE</v>
      </c>
      <c r="C37" s="27">
        <f>'Planilha Orçamentária Global'!C37</f>
        <v>4864</v>
      </c>
      <c r="D37" s="28" t="str">
        <f>'Planilha Orçamentária Global'!D37</f>
        <v xml:space="preserve"> Piso tátil direcional e de alerta, em concreto colorido, p/deficientes visuais, dimensões 30x30cm, aplicado com argamassa industrializada ac-ii, rejuntado, exclusive regularização de base</v>
      </c>
      <c r="E37" s="138" t="str">
        <f>'Planilha Orçamentária Global'!E37</f>
        <v>m²</v>
      </c>
      <c r="F37" s="29">
        <f>'Mem Calc R Maria Salete STN T1'!R84</f>
        <v>3.9</v>
      </c>
      <c r="G37" s="29">
        <f>'Planilha Orçamentária Global'!G37</f>
        <v>81.73</v>
      </c>
      <c r="H37" s="29">
        <f>TRUNC(G37*(1+$I$16),2)</f>
        <v>103.09</v>
      </c>
      <c r="I37" s="30">
        <f>(H37*F37)</f>
        <v>402.05</v>
      </c>
      <c r="K37" s="343"/>
    </row>
    <row r="38" spans="1:11" x14ac:dyDescent="0.25">
      <c r="A38" s="9" t="str">
        <f>'Planilha Orçamentária Global'!A38</f>
        <v>5.0</v>
      </c>
      <c r="B38" s="10"/>
      <c r="C38" s="10"/>
      <c r="D38" s="11" t="str">
        <f>'Planilha Orçamentária Global'!D38</f>
        <v>SINALIZAÇÃO</v>
      </c>
      <c r="E38" s="10"/>
      <c r="F38" s="12"/>
      <c r="G38" s="12"/>
      <c r="H38" s="12"/>
      <c r="I38" s="31">
        <f>TRUNC(SUM(I39:I42),2)</f>
        <v>805.81</v>
      </c>
      <c r="K38" s="343"/>
    </row>
    <row r="39" spans="1:11" x14ac:dyDescent="0.25">
      <c r="A39" s="132" t="str">
        <f>'Planilha Orçamentária Global'!A39</f>
        <v>5.1</v>
      </c>
      <c r="B39" s="124" t="str">
        <f>'Planilha Orçamentária Global'!B39</f>
        <v>SINAPI</v>
      </c>
      <c r="C39" s="18">
        <f>'Planilha Orçamentária Global'!C39</f>
        <v>13521</v>
      </c>
      <c r="D39" s="134" t="str">
        <f>'Planilha Orçamentária Global'!D39</f>
        <v xml:space="preserve">Placa esmaltada para identificação de rua </v>
      </c>
      <c r="E39" s="124" t="str">
        <f>'Planilha Orçamentária Global'!E39</f>
        <v>und</v>
      </c>
      <c r="F39" s="133">
        <f>'Mem Calc R Maria Salete STN T1'!R92</f>
        <v>2</v>
      </c>
      <c r="G39" s="133">
        <f>'Planilha Orçamentária Global'!G39</f>
        <v>99</v>
      </c>
      <c r="H39" s="133">
        <f>TRUNC(G39*(1+$I$16),2)</f>
        <v>124.87</v>
      </c>
      <c r="I39" s="8">
        <f>(H39*F39)</f>
        <v>249.74</v>
      </c>
      <c r="K39" s="343"/>
    </row>
    <row r="40" spans="1:11" x14ac:dyDescent="0.25">
      <c r="A40" s="132" t="str">
        <f>'Planilha Orçamentária Global'!A40</f>
        <v>5.2</v>
      </c>
      <c r="B40" s="124" t="str">
        <f>'Planilha Orçamentária Global'!B40</f>
        <v>SINAPI</v>
      </c>
      <c r="C40" s="18">
        <f>'Planilha Orçamentária Global'!C40</f>
        <v>34723</v>
      </c>
      <c r="D40" s="134" t="str">
        <f>'Planilha Orçamentária Global'!D40</f>
        <v>Placa de sinalização em chapa de aço num 16 com pintura refletiva</v>
      </c>
      <c r="E40" s="124" t="str">
        <f>'Planilha Orçamentária Global'!E40</f>
        <v>m²</v>
      </c>
      <c r="F40" s="133">
        <f>'Mem Calc R Maria Salete STN T1'!R99</f>
        <v>0.3</v>
      </c>
      <c r="G40" s="133">
        <f>'Planilha Orçamentária Global'!G40</f>
        <v>693</v>
      </c>
      <c r="H40" s="133">
        <f>TRUNC(G40*(1+$I$16),2)</f>
        <v>874.15</v>
      </c>
      <c r="I40" s="8">
        <f t="shared" ref="I40:I41" si="1">(H40*F40)</f>
        <v>262.25</v>
      </c>
      <c r="K40" s="343"/>
    </row>
    <row r="41" spans="1:11" ht="30" x14ac:dyDescent="0.25">
      <c r="A41" s="132" t="str">
        <f>'Planilha Orçamentária Global'!A41</f>
        <v>5.3</v>
      </c>
      <c r="B41" s="124" t="str">
        <f>'Planilha Orçamentária Global'!B41</f>
        <v>SINAPI</v>
      </c>
      <c r="C41" s="18">
        <f>'Planilha Orçamentária Global'!C41</f>
        <v>72947</v>
      </c>
      <c r="D41" s="134" t="str">
        <f>'Planilha Orçamentária Global'!D41</f>
        <v>Sinalização horizontal com tinta retrorrefletiva a base de resina acrílica com microesferas de vidro</v>
      </c>
      <c r="E41" s="124" t="str">
        <f>'Planilha Orçamentária Global'!E41</f>
        <v>m²</v>
      </c>
      <c r="F41" s="133">
        <f>'Mem Calc R Maria Salete STN T1'!R106</f>
        <v>1</v>
      </c>
      <c r="G41" s="133">
        <f>'Planilha Orçamentária Global'!G41</f>
        <v>13.42</v>
      </c>
      <c r="H41" s="133">
        <f>TRUNC(G41*(1+$I$16),2)</f>
        <v>16.920000000000002</v>
      </c>
      <c r="I41" s="8">
        <f t="shared" si="1"/>
        <v>16.920000000000002</v>
      </c>
      <c r="K41" s="343"/>
    </row>
    <row r="42" spans="1:11" x14ac:dyDescent="0.25">
      <c r="A42" s="137" t="str">
        <f>'Planilha Orçamentária Global'!A42</f>
        <v>5.4</v>
      </c>
      <c r="B42" s="136" t="str">
        <f>'Planilha Orçamentária Global'!B42</f>
        <v>ORSE</v>
      </c>
      <c r="C42" s="181">
        <f>'Planilha Orçamentária Global'!C42</f>
        <v>10808</v>
      </c>
      <c r="D42" s="54" t="str">
        <f>'Planilha Orçamentária Global'!D42</f>
        <v>Confecção suporte e travessa para placa de sinalização</v>
      </c>
      <c r="E42" s="182" t="str">
        <f>'Planilha Orçamentária Global'!E42</f>
        <v>und</v>
      </c>
      <c r="F42" s="185">
        <f>'Mem Calc R Maria Salete STN T1'!R113</f>
        <v>3</v>
      </c>
      <c r="G42" s="183">
        <f>'Planilha Orçamentária Global'!G42</f>
        <v>73.180000000000007</v>
      </c>
      <c r="H42" s="183">
        <f>TRUNC(G42*(1+$I$16),2)</f>
        <v>92.3</v>
      </c>
      <c r="I42" s="8">
        <f>(H42*F42)</f>
        <v>276.89999999999998</v>
      </c>
      <c r="K42" s="343"/>
    </row>
    <row r="43" spans="1:11" x14ac:dyDescent="0.25">
      <c r="A43" s="392" t="s">
        <v>136</v>
      </c>
      <c r="B43" s="393"/>
      <c r="C43" s="393"/>
      <c r="D43" s="393"/>
      <c r="E43" s="393"/>
      <c r="F43" s="393"/>
      <c r="G43" s="393"/>
      <c r="H43" s="390">
        <f>TRUNC(I38+I32+I23+I20+I18,2)</f>
        <v>66082.97</v>
      </c>
      <c r="I43" s="391"/>
    </row>
    <row r="44" spans="1:11" x14ac:dyDescent="0.25">
      <c r="I44" s="302"/>
    </row>
  </sheetData>
  <mergeCells count="5">
    <mergeCell ref="A7:I7"/>
    <mergeCell ref="A9:I9"/>
    <mergeCell ref="A10:I10"/>
    <mergeCell ref="A43:G43"/>
    <mergeCell ref="H43:I43"/>
  </mergeCells>
  <pageMargins left="0.51181102362204722" right="0.51181102362204722" top="0.78740157480314965" bottom="0.78740157480314965" header="0.31496062992125984" footer="0.31496062992125984"/>
  <pageSetup paperSize="9" scale="56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T117"/>
  <sheetViews>
    <sheetView view="pageBreakPreview" topLeftCell="A61" zoomScale="120" zoomScaleNormal="85" zoomScaleSheetLayoutView="120" workbookViewId="0">
      <selection activeCell="V90" sqref="V90"/>
    </sheetView>
  </sheetViews>
  <sheetFormatPr defaultRowHeight="15" x14ac:dyDescent="0.25"/>
  <cols>
    <col min="1" max="1" width="6.7109375" style="102" bestFit="1" customWidth="1"/>
    <col min="2" max="2" width="5.140625" style="102" bestFit="1" customWidth="1"/>
    <col min="3" max="3" width="2.140625" style="102" bestFit="1" customWidth="1"/>
    <col min="4" max="4" width="5.7109375" style="102" bestFit="1" customWidth="1"/>
    <col min="5" max="5" width="2.28515625" style="102" bestFit="1" customWidth="1"/>
    <col min="6" max="6" width="5.140625" style="102" bestFit="1" customWidth="1"/>
    <col min="7" max="7" width="2.140625" style="102" bestFit="1" customWidth="1"/>
    <col min="8" max="8" width="5.7109375" style="102" bestFit="1" customWidth="1"/>
    <col min="9" max="9" width="9" style="102" customWidth="1"/>
    <col min="10" max="10" width="7.42578125" style="102" bestFit="1" customWidth="1"/>
    <col min="11" max="11" width="6.42578125" style="102" bestFit="1" customWidth="1"/>
    <col min="12" max="12" width="7.140625" style="102" bestFit="1" customWidth="1"/>
    <col min="13" max="13" width="5.140625" style="102" bestFit="1" customWidth="1"/>
    <col min="14" max="14" width="11.28515625" style="102" bestFit="1" customWidth="1"/>
    <col min="15" max="15" width="11.140625" style="102" customWidth="1"/>
    <col min="16" max="16" width="11.28515625" style="102" customWidth="1"/>
    <col min="17" max="17" width="10" style="102" customWidth="1"/>
    <col min="18" max="18" width="12" style="102" customWidth="1"/>
    <col min="19" max="16384" width="9.140625" style="102"/>
  </cols>
  <sheetData>
    <row r="1" spans="1:19" x14ac:dyDescent="0.25">
      <c r="A1" s="353" t="s">
        <v>137</v>
      </c>
      <c r="B1" s="353"/>
      <c r="C1" s="353"/>
      <c r="D1" s="353"/>
      <c r="E1" s="353"/>
      <c r="F1" s="353"/>
      <c r="G1" s="353"/>
      <c r="H1" s="353"/>
      <c r="I1" s="353"/>
      <c r="J1" s="353"/>
      <c r="K1" s="353"/>
      <c r="L1" s="353"/>
      <c r="M1" s="353"/>
      <c r="N1" s="353"/>
      <c r="O1" s="353"/>
      <c r="P1" s="353"/>
      <c r="Q1" s="353"/>
      <c r="R1" s="353"/>
      <c r="S1" s="353"/>
    </row>
    <row r="2" spans="1:19" x14ac:dyDescent="0.25">
      <c r="A2" s="353"/>
      <c r="B2" s="353"/>
      <c r="C2" s="353"/>
      <c r="D2" s="353"/>
      <c r="E2" s="353"/>
      <c r="F2" s="353"/>
      <c r="G2" s="353"/>
      <c r="H2" s="353"/>
      <c r="I2" s="353"/>
      <c r="J2" s="353"/>
      <c r="K2" s="353"/>
      <c r="L2" s="353"/>
      <c r="M2" s="353"/>
      <c r="N2" s="353"/>
      <c r="O2" s="353"/>
      <c r="P2" s="353"/>
      <c r="Q2" s="353"/>
      <c r="R2" s="353"/>
      <c r="S2" s="353"/>
    </row>
    <row r="4" spans="1:19" x14ac:dyDescent="0.25">
      <c r="A4" s="103" t="str">
        <f>'Planilha Rua Jose Ricardo G C'!A12</f>
        <v>OBJETO:     OBRAS E SERVIÇOS DE TERRAPLANAGEM E PAVIMENTAÇÃO EM LOGRADOUROS NA VILA SÃO JOSÉ, NO MUNICÍPIO DE ARAPIRACA/AL</v>
      </c>
    </row>
    <row r="5" spans="1:19" x14ac:dyDescent="0.25">
      <c r="A5" s="103" t="str">
        <f>'Planilha Rua Jose Ricardo G C'!A13</f>
        <v>CONTRATO DE REPASSE:  1069325-77</v>
      </c>
    </row>
    <row r="6" spans="1:19" x14ac:dyDescent="0.25">
      <c r="A6" s="103" t="str">
        <f>'Planilha Rua Jose Ricardo G C'!A14</f>
        <v>SICONV: 896851</v>
      </c>
    </row>
    <row r="7" spans="1:19" x14ac:dyDescent="0.25">
      <c r="A7" s="103" t="str">
        <f>'Planilha Rua Jose Ricardo G C'!A15</f>
        <v>Planilha:</v>
      </c>
      <c r="C7" s="102" t="str">
        <f>'Planilha R Maria Salete STN T1'!B15</f>
        <v>Rua Maria Salete Silva Tenório Novaes (Trecho 1)</v>
      </c>
    </row>
    <row r="9" spans="1:19" x14ac:dyDescent="0.25">
      <c r="A9" s="80" t="str">
        <f>'Planilha Orçamentária Global'!A18</f>
        <v>1.0</v>
      </c>
      <c r="B9" s="355" t="str">
        <f>'Planilha Orçamentária Global'!D18</f>
        <v>ADMINISTRAÇÃO DA OBRA</v>
      </c>
      <c r="C9" s="355"/>
      <c r="D9" s="355"/>
      <c r="E9" s="355"/>
      <c r="F9" s="355"/>
      <c r="G9" s="355"/>
      <c r="H9" s="355"/>
      <c r="I9" s="355"/>
      <c r="J9" s="355"/>
      <c r="K9" s="355"/>
      <c r="L9" s="355"/>
      <c r="M9" s="355"/>
      <c r="N9" s="355"/>
      <c r="O9" s="355"/>
      <c r="P9" s="355"/>
      <c r="Q9" s="84"/>
      <c r="R9" s="82"/>
      <c r="S9" s="85"/>
    </row>
    <row r="10" spans="1:19" x14ac:dyDescent="0.25">
      <c r="A10" s="76" t="str">
        <f>'Planilha Orçamentária Global'!A19</f>
        <v>1.1</v>
      </c>
      <c r="B10" s="354" t="str">
        <f>'Planilha Orçamentária Global'!D19</f>
        <v xml:space="preserve">Administração da obra </v>
      </c>
      <c r="C10" s="354"/>
      <c r="D10" s="354"/>
      <c r="E10" s="354"/>
      <c r="F10" s="354"/>
      <c r="G10" s="354"/>
      <c r="H10" s="354"/>
      <c r="I10" s="354"/>
      <c r="J10" s="354"/>
      <c r="K10" s="354"/>
      <c r="L10" s="354"/>
      <c r="M10" s="354"/>
      <c r="N10" s="354"/>
      <c r="O10" s="354"/>
      <c r="P10" s="354"/>
      <c r="Q10" s="77"/>
      <c r="R10" s="78">
        <f>TRUNC(Q12,2)</f>
        <v>0</v>
      </c>
      <c r="S10" s="79" t="str">
        <f>'Planilha Orçamentária Global'!E19</f>
        <v>mês</v>
      </c>
    </row>
    <row r="11" spans="1:19" x14ac:dyDescent="0.25">
      <c r="A11" s="123"/>
      <c r="B11" s="51"/>
      <c r="C11" s="51"/>
      <c r="D11" s="51"/>
      <c r="E11" s="51"/>
      <c r="F11" s="51"/>
      <c r="G11" s="51"/>
      <c r="H11" s="51"/>
      <c r="I11" s="51"/>
      <c r="J11" s="51"/>
      <c r="K11" s="51"/>
      <c r="L11" s="51"/>
      <c r="M11" s="51"/>
      <c r="N11" s="51"/>
      <c r="O11" s="51"/>
      <c r="P11" s="51"/>
      <c r="Q11" s="394" t="s">
        <v>78</v>
      </c>
      <c r="R11" s="394"/>
      <c r="S11" s="394"/>
    </row>
    <row r="12" spans="1:19" x14ac:dyDescent="0.25">
      <c r="A12" s="123"/>
      <c r="B12" s="51"/>
      <c r="C12" s="51"/>
      <c r="D12" s="51"/>
      <c r="E12" s="51"/>
      <c r="F12" s="51"/>
      <c r="G12" s="51"/>
      <c r="H12" s="51"/>
      <c r="I12" s="51"/>
      <c r="J12" s="51"/>
      <c r="K12" s="51"/>
      <c r="L12" s="51"/>
      <c r="M12" s="51"/>
      <c r="N12" s="51"/>
      <c r="O12" s="51"/>
      <c r="P12" s="51"/>
      <c r="Q12" s="394"/>
      <c r="R12" s="394"/>
      <c r="S12" s="394"/>
    </row>
    <row r="13" spans="1:19" x14ac:dyDescent="0.25">
      <c r="A13" s="123"/>
      <c r="B13" s="51"/>
      <c r="C13" s="51"/>
      <c r="D13" s="51"/>
      <c r="E13" s="51"/>
      <c r="F13" s="51"/>
      <c r="G13" s="51"/>
      <c r="H13" s="51"/>
      <c r="I13" s="51"/>
      <c r="J13" s="51"/>
      <c r="K13" s="51"/>
      <c r="L13" s="51"/>
      <c r="M13" s="51"/>
      <c r="N13" s="51"/>
      <c r="O13" s="51"/>
      <c r="P13" s="51"/>
      <c r="Q13" s="51"/>
      <c r="R13" s="122"/>
      <c r="S13" s="93"/>
    </row>
    <row r="14" spans="1:19" x14ac:dyDescent="0.25">
      <c r="A14" s="123"/>
      <c r="B14" s="51"/>
      <c r="C14" s="51"/>
      <c r="D14" s="51"/>
      <c r="E14" s="51"/>
      <c r="F14" s="51"/>
      <c r="G14" s="51"/>
      <c r="H14" s="51"/>
      <c r="I14" s="51"/>
      <c r="J14" s="51"/>
      <c r="K14" s="51"/>
      <c r="L14" s="51"/>
      <c r="M14" s="51"/>
      <c r="N14" s="51"/>
      <c r="O14" s="51"/>
      <c r="P14" s="51"/>
      <c r="Q14" s="51"/>
      <c r="R14" s="122"/>
      <c r="S14" s="93"/>
    </row>
    <row r="15" spans="1:19" x14ac:dyDescent="0.25">
      <c r="A15" s="80" t="str">
        <f>'Planilha Orçamentária Global'!A20</f>
        <v>2.0</v>
      </c>
      <c r="B15" s="355" t="str">
        <f>'Planilha Orçamentária Global'!D20</f>
        <v>SERVIÇOS PRELIMINARES</v>
      </c>
      <c r="C15" s="355"/>
      <c r="D15" s="355"/>
      <c r="E15" s="355"/>
      <c r="F15" s="355"/>
      <c r="G15" s="355"/>
      <c r="H15" s="355"/>
      <c r="I15" s="355"/>
      <c r="J15" s="355"/>
      <c r="K15" s="355"/>
      <c r="L15" s="355"/>
      <c r="M15" s="355"/>
      <c r="N15" s="355"/>
      <c r="O15" s="355"/>
      <c r="P15" s="355"/>
      <c r="Q15" s="81"/>
      <c r="R15" s="82"/>
      <c r="S15" s="83"/>
    </row>
    <row r="16" spans="1:19" x14ac:dyDescent="0.25">
      <c r="A16" s="76" t="str">
        <f>'Planilha Orçamentária Global'!A21</f>
        <v>2.1</v>
      </c>
      <c r="B16" s="354" t="str">
        <f>'Planilha Orçamentária Global'!D21</f>
        <v>Locação de pavimentação. Af_10/2018</v>
      </c>
      <c r="C16" s="354"/>
      <c r="D16" s="354"/>
      <c r="E16" s="354"/>
      <c r="F16" s="354"/>
      <c r="G16" s="354"/>
      <c r="H16" s="354"/>
      <c r="I16" s="354"/>
      <c r="J16" s="354"/>
      <c r="K16" s="354"/>
      <c r="L16" s="354"/>
      <c r="M16" s="354"/>
      <c r="N16" s="354"/>
      <c r="O16" s="354"/>
      <c r="P16" s="354"/>
      <c r="Q16" s="77"/>
      <c r="R16" s="94">
        <f>TRUNC(N20,2)</f>
        <v>600</v>
      </c>
      <c r="S16" s="79" t="str">
        <f>'Planilha Orçamentária Global'!E21</f>
        <v>m²</v>
      </c>
    </row>
    <row r="17" spans="1:20" x14ac:dyDescent="0.25">
      <c r="A17" s="45" t="s">
        <v>70</v>
      </c>
      <c r="B17" s="383" t="s">
        <v>66</v>
      </c>
      <c r="C17" s="383"/>
      <c r="D17" s="383"/>
      <c r="E17" s="383"/>
      <c r="F17" s="383"/>
      <c r="G17" s="383"/>
      <c r="H17" s="383"/>
      <c r="I17" s="45" t="s">
        <v>67</v>
      </c>
      <c r="J17" s="45" t="s">
        <v>68</v>
      </c>
      <c r="K17" s="45" t="s">
        <v>69</v>
      </c>
      <c r="L17" s="45" t="s">
        <v>71</v>
      </c>
      <c r="M17" s="45" t="s">
        <v>72</v>
      </c>
      <c r="N17" s="45" t="s">
        <v>73</v>
      </c>
      <c r="O17" s="45" t="s">
        <v>74</v>
      </c>
      <c r="P17" s="45" t="s">
        <v>75</v>
      </c>
      <c r="Q17" s="384" t="s">
        <v>76</v>
      </c>
      <c r="R17" s="384"/>
      <c r="S17" s="384"/>
    </row>
    <row r="18" spans="1:20" x14ac:dyDescent="0.25">
      <c r="A18" s="61"/>
      <c r="B18" s="73">
        <v>0</v>
      </c>
      <c r="C18" s="64" t="s">
        <v>64</v>
      </c>
      <c r="D18" s="161">
        <v>0</v>
      </c>
      <c r="E18" s="64" t="s">
        <v>65</v>
      </c>
      <c r="F18" s="64">
        <v>5</v>
      </c>
      <c r="G18" s="64" t="s">
        <v>64</v>
      </c>
      <c r="H18" s="162">
        <v>0</v>
      </c>
      <c r="I18" s="169">
        <f>((F18-B18)*20)+(H18-D18)</f>
        <v>100</v>
      </c>
      <c r="J18" s="56">
        <v>6</v>
      </c>
      <c r="K18" s="47"/>
      <c r="L18" s="56"/>
      <c r="M18" s="47"/>
      <c r="N18" s="173">
        <f>J18*I18</f>
        <v>600</v>
      </c>
      <c r="O18" s="163">
        <f>N18*K18*L18</f>
        <v>0</v>
      </c>
      <c r="P18" s="164">
        <f>O18*M18</f>
        <v>0</v>
      </c>
      <c r="Q18" s="360"/>
      <c r="R18" s="361"/>
      <c r="S18" s="362"/>
    </row>
    <row r="19" spans="1:20" x14ac:dyDescent="0.25">
      <c r="A19" s="62"/>
      <c r="B19" s="74"/>
      <c r="C19" s="65"/>
      <c r="D19" s="65"/>
      <c r="E19" s="65"/>
      <c r="F19" s="65"/>
      <c r="G19" s="65"/>
      <c r="H19" s="75"/>
      <c r="I19" s="170"/>
      <c r="J19" s="171"/>
      <c r="K19" s="51"/>
      <c r="L19" s="57"/>
      <c r="M19" s="120"/>
      <c r="N19" s="166"/>
      <c r="O19" s="167">
        <f>N19*K19*L19</f>
        <v>0</v>
      </c>
      <c r="P19" s="168">
        <f>O19*M19</f>
        <v>0</v>
      </c>
      <c r="Q19" s="363"/>
      <c r="R19" s="364"/>
      <c r="S19" s="365"/>
      <c r="T19" s="72" t="s">
        <v>77</v>
      </c>
    </row>
    <row r="20" spans="1:20" x14ac:dyDescent="0.25">
      <c r="A20" s="67"/>
      <c r="B20" s="68"/>
      <c r="C20" s="68"/>
      <c r="D20" s="68"/>
      <c r="E20" s="68"/>
      <c r="F20" s="68"/>
      <c r="G20" s="68"/>
      <c r="H20" s="68"/>
      <c r="I20" s="69"/>
      <c r="J20" s="69"/>
      <c r="K20" s="69"/>
      <c r="L20" s="69"/>
      <c r="M20" s="69"/>
      <c r="N20" s="69">
        <f>SUM(N18:N19)</f>
        <v>600</v>
      </c>
      <c r="O20" s="69">
        <f>SUM(O18:O19)</f>
        <v>0</v>
      </c>
      <c r="P20" s="69">
        <f>SUM(P18:P19)</f>
        <v>0</v>
      </c>
      <c r="Q20" s="68"/>
      <c r="R20" s="70"/>
      <c r="S20" s="71"/>
    </row>
    <row r="21" spans="1:20" x14ac:dyDescent="0.25">
      <c r="A21" s="41"/>
      <c r="B21" s="42"/>
      <c r="C21" s="42"/>
      <c r="D21" s="42"/>
      <c r="E21" s="42"/>
      <c r="F21" s="42"/>
      <c r="G21" s="42"/>
      <c r="H21" s="42"/>
      <c r="I21" s="42"/>
      <c r="J21" s="42"/>
      <c r="K21" s="42"/>
      <c r="L21" s="42"/>
      <c r="M21" s="42"/>
      <c r="N21" s="42"/>
      <c r="O21" s="42"/>
      <c r="P21" s="42"/>
      <c r="Q21" s="42"/>
      <c r="R21" s="43"/>
      <c r="S21" s="44"/>
    </row>
    <row r="22" spans="1:20" x14ac:dyDescent="0.25">
      <c r="A22" s="41"/>
      <c r="B22" s="42"/>
      <c r="C22" s="42"/>
      <c r="D22" s="42"/>
      <c r="E22" s="42"/>
      <c r="F22" s="42"/>
      <c r="G22" s="42"/>
      <c r="H22" s="42"/>
      <c r="I22" s="42"/>
      <c r="J22" s="42"/>
      <c r="K22" s="42"/>
      <c r="L22" s="42"/>
      <c r="M22" s="42"/>
      <c r="N22" s="42"/>
      <c r="O22" s="42"/>
      <c r="P22" s="42"/>
      <c r="Q22" s="42"/>
      <c r="R22" s="43"/>
      <c r="S22" s="44"/>
    </row>
    <row r="23" spans="1:20" ht="15" customHeight="1" x14ac:dyDescent="0.25">
      <c r="A23" s="76" t="str">
        <f>'Planilha Orçamentária Global'!A22</f>
        <v>2.2</v>
      </c>
      <c r="B23" s="354" t="str">
        <f>'Planilha Orçamentária Global'!D22</f>
        <v>Placa de obra em chapa de aço galvanizado</v>
      </c>
      <c r="C23" s="354"/>
      <c r="D23" s="354"/>
      <c r="E23" s="354"/>
      <c r="F23" s="354"/>
      <c r="G23" s="354"/>
      <c r="H23" s="354"/>
      <c r="I23" s="354"/>
      <c r="J23" s="354"/>
      <c r="K23" s="354"/>
      <c r="L23" s="354"/>
      <c r="M23" s="354"/>
      <c r="N23" s="354"/>
      <c r="O23" s="354"/>
      <c r="P23" s="354"/>
      <c r="Q23" s="77"/>
      <c r="R23" s="94">
        <f>TRUNC(N26,2)</f>
        <v>0</v>
      </c>
      <c r="S23" s="79" t="str">
        <f>'Planilha Orçamentária Global'!E22</f>
        <v>m²</v>
      </c>
    </row>
    <row r="24" spans="1:20" x14ac:dyDescent="0.25">
      <c r="A24" s="45" t="s">
        <v>70</v>
      </c>
      <c r="B24" s="383" t="s">
        <v>66</v>
      </c>
      <c r="C24" s="383"/>
      <c r="D24" s="383"/>
      <c r="E24" s="383"/>
      <c r="F24" s="383"/>
      <c r="G24" s="383"/>
      <c r="H24" s="383"/>
      <c r="I24" s="45" t="s">
        <v>67</v>
      </c>
      <c r="J24" s="45" t="s">
        <v>68</v>
      </c>
      <c r="K24" s="45" t="s">
        <v>69</v>
      </c>
      <c r="L24" s="45" t="s">
        <v>71</v>
      </c>
      <c r="M24" s="45" t="s">
        <v>72</v>
      </c>
      <c r="N24" s="45" t="s">
        <v>73</v>
      </c>
      <c r="O24" s="45" t="s">
        <v>74</v>
      </c>
      <c r="P24" s="45" t="s">
        <v>75</v>
      </c>
      <c r="Q24" s="384" t="s">
        <v>76</v>
      </c>
      <c r="R24" s="384"/>
      <c r="S24" s="384"/>
    </row>
    <row r="25" spans="1:20" x14ac:dyDescent="0.25">
      <c r="A25" s="61"/>
      <c r="B25" s="46"/>
      <c r="C25" s="47"/>
      <c r="D25" s="48"/>
      <c r="E25" s="47"/>
      <c r="F25" s="47"/>
      <c r="G25" s="47"/>
      <c r="H25" s="49"/>
      <c r="I25" s="169">
        <f>((F25-B25)*20)+(H25-D25)</f>
        <v>0</v>
      </c>
      <c r="J25" s="56"/>
      <c r="K25" s="47"/>
      <c r="L25" s="56"/>
      <c r="M25" s="47"/>
      <c r="N25" s="165">
        <f>I25*J25</f>
        <v>0</v>
      </c>
      <c r="O25" s="163">
        <f>N25*K25*L25</f>
        <v>0</v>
      </c>
      <c r="P25" s="164">
        <f>O25*M25</f>
        <v>0</v>
      </c>
      <c r="Q25" s="360"/>
      <c r="R25" s="361"/>
      <c r="S25" s="362"/>
    </row>
    <row r="26" spans="1:20" x14ac:dyDescent="0.25">
      <c r="A26" s="67"/>
      <c r="B26" s="68"/>
      <c r="C26" s="68"/>
      <c r="D26" s="68"/>
      <c r="E26" s="68"/>
      <c r="F26" s="68"/>
      <c r="G26" s="68"/>
      <c r="H26" s="68"/>
      <c r="I26" s="69">
        <f>SUM(I25:I25)</f>
        <v>0</v>
      </c>
      <c r="J26" s="69"/>
      <c r="K26" s="69"/>
      <c r="L26" s="69"/>
      <c r="M26" s="69"/>
      <c r="N26" s="69">
        <f>SUM(N25:N25)</f>
        <v>0</v>
      </c>
      <c r="O26" s="69">
        <f>SUM(O25:O25)</f>
        <v>0</v>
      </c>
      <c r="P26" s="69">
        <f>SUM(P25:P25)</f>
        <v>0</v>
      </c>
      <c r="Q26" s="68"/>
      <c r="R26" s="70"/>
      <c r="S26" s="71"/>
    </row>
    <row r="27" spans="1:20" x14ac:dyDescent="0.25">
      <c r="A27" s="41"/>
      <c r="B27" s="42"/>
      <c r="C27" s="42"/>
      <c r="D27" s="42"/>
      <c r="E27" s="42"/>
      <c r="F27" s="42"/>
      <c r="G27" s="42"/>
      <c r="H27" s="42"/>
      <c r="I27" s="42"/>
      <c r="J27" s="42"/>
      <c r="K27" s="42"/>
      <c r="L27" s="42"/>
      <c r="M27" s="42"/>
      <c r="N27" s="42"/>
      <c r="O27" s="42"/>
      <c r="P27" s="42"/>
      <c r="Q27" s="42"/>
      <c r="R27" s="43"/>
      <c r="S27" s="44"/>
    </row>
    <row r="28" spans="1:20" x14ac:dyDescent="0.25">
      <c r="A28" s="41"/>
      <c r="B28" s="42"/>
      <c r="C28" s="42"/>
      <c r="D28" s="42"/>
      <c r="E28" s="42"/>
      <c r="F28" s="42"/>
      <c r="G28" s="42"/>
      <c r="H28" s="42"/>
      <c r="I28" s="42"/>
      <c r="J28" s="42"/>
      <c r="K28" s="42"/>
      <c r="L28" s="42"/>
      <c r="M28" s="42"/>
      <c r="N28" s="42"/>
      <c r="O28" s="42"/>
      <c r="P28" s="42"/>
      <c r="Q28" s="42"/>
      <c r="R28" s="43"/>
      <c r="S28" s="44"/>
    </row>
    <row r="29" spans="1:20" x14ac:dyDescent="0.25">
      <c r="A29" s="80" t="str">
        <f>'Planilha Orçamentária Global'!A23</f>
        <v>3.0</v>
      </c>
      <c r="B29" s="355" t="str">
        <f>'Planilha Orçamentária Global'!D23</f>
        <v>TERRAPLANAGEM E PAVIMENTAÇÃO</v>
      </c>
      <c r="C29" s="355"/>
      <c r="D29" s="355"/>
      <c r="E29" s="355"/>
      <c r="F29" s="355"/>
      <c r="G29" s="355"/>
      <c r="H29" s="355"/>
      <c r="I29" s="355"/>
      <c r="J29" s="355"/>
      <c r="K29" s="355"/>
      <c r="L29" s="355"/>
      <c r="M29" s="355"/>
      <c r="N29" s="355"/>
      <c r="O29" s="355"/>
      <c r="P29" s="355"/>
      <c r="Q29" s="81"/>
      <c r="R29" s="82"/>
      <c r="S29" s="83"/>
    </row>
    <row r="30" spans="1:20" x14ac:dyDescent="0.25">
      <c r="A30" s="95" t="str">
        <f>'Planilha Orçamentária Global'!A24</f>
        <v>3.1</v>
      </c>
      <c r="B30" s="356" t="str">
        <f>'Planilha Orçamentária Global'!D24</f>
        <v xml:space="preserve">Terraplanagem  </v>
      </c>
      <c r="C30" s="356"/>
      <c r="D30" s="356"/>
      <c r="E30" s="356"/>
      <c r="F30" s="356"/>
      <c r="G30" s="356"/>
      <c r="H30" s="356"/>
      <c r="I30" s="356"/>
      <c r="J30" s="356"/>
      <c r="K30" s="356"/>
      <c r="L30" s="356"/>
      <c r="M30" s="356"/>
      <c r="N30" s="356"/>
      <c r="O30" s="356"/>
      <c r="P30" s="356"/>
      <c r="Q30" s="86"/>
      <c r="R30" s="87"/>
      <c r="S30" s="88"/>
    </row>
    <row r="31" spans="1:20" x14ac:dyDescent="0.25">
      <c r="A31" s="76" t="str">
        <f>'Planilha Orçamentária Global'!A25</f>
        <v>3.1.1</v>
      </c>
      <c r="B31" s="354" t="str">
        <f>'Planilha Orçamentária Global'!D25</f>
        <v>Escavação Horizontal em solo de 1A categoria com trator de esteiras (150HP/lâmina: 3,18m³)</v>
      </c>
      <c r="C31" s="354"/>
      <c r="D31" s="354"/>
      <c r="E31" s="354"/>
      <c r="F31" s="354"/>
      <c r="G31" s="354"/>
      <c r="H31" s="354"/>
      <c r="I31" s="354"/>
      <c r="J31" s="354"/>
      <c r="K31" s="354"/>
      <c r="L31" s="354"/>
      <c r="M31" s="354"/>
      <c r="N31" s="354"/>
      <c r="O31" s="354"/>
      <c r="P31" s="354"/>
      <c r="Q31" s="77"/>
      <c r="R31" s="94">
        <f>TRUNC(O35,2)</f>
        <v>60</v>
      </c>
      <c r="S31" s="79" t="str">
        <f>'Planilha Orçamentária Global'!E25</f>
        <v>m³</v>
      </c>
    </row>
    <row r="32" spans="1:20" x14ac:dyDescent="0.25">
      <c r="A32" s="45" t="s">
        <v>70</v>
      </c>
      <c r="B32" s="383" t="s">
        <v>66</v>
      </c>
      <c r="C32" s="383"/>
      <c r="D32" s="383"/>
      <c r="E32" s="383"/>
      <c r="F32" s="383"/>
      <c r="G32" s="383"/>
      <c r="H32" s="383"/>
      <c r="I32" s="45" t="s">
        <v>67</v>
      </c>
      <c r="J32" s="45" t="s">
        <v>68</v>
      </c>
      <c r="K32" s="45" t="s">
        <v>69</v>
      </c>
      <c r="L32" s="45" t="s">
        <v>71</v>
      </c>
      <c r="M32" s="45" t="s">
        <v>72</v>
      </c>
      <c r="N32" s="45" t="s">
        <v>73</v>
      </c>
      <c r="O32" s="45" t="s">
        <v>74</v>
      </c>
      <c r="P32" s="45" t="s">
        <v>75</v>
      </c>
      <c r="Q32" s="384" t="s">
        <v>76</v>
      </c>
      <c r="R32" s="384"/>
      <c r="S32" s="384"/>
    </row>
    <row r="33" spans="1:19" x14ac:dyDescent="0.25">
      <c r="A33" s="61"/>
      <c r="B33" s="73">
        <f>$B$18</f>
        <v>0</v>
      </c>
      <c r="C33" s="47" t="s">
        <v>64</v>
      </c>
      <c r="D33" s="48">
        <f>$D$18</f>
        <v>0</v>
      </c>
      <c r="E33" s="47" t="s">
        <v>65</v>
      </c>
      <c r="F33" s="64">
        <f>$F$18</f>
        <v>5</v>
      </c>
      <c r="G33" s="47" t="s">
        <v>64</v>
      </c>
      <c r="H33" s="49">
        <f>$H$18</f>
        <v>0</v>
      </c>
      <c r="I33" s="169">
        <f>I18</f>
        <v>100</v>
      </c>
      <c r="J33" s="172">
        <f>$J$18</f>
        <v>6</v>
      </c>
      <c r="K33" s="64">
        <v>0.1</v>
      </c>
      <c r="L33" s="172">
        <v>1</v>
      </c>
      <c r="M33" s="64"/>
      <c r="N33" s="173">
        <f>J33*I33</f>
        <v>600</v>
      </c>
      <c r="O33" s="169">
        <f>N33*K33*L33</f>
        <v>60</v>
      </c>
      <c r="P33" s="164">
        <f>P18</f>
        <v>0</v>
      </c>
      <c r="Q33" s="360"/>
      <c r="R33" s="361"/>
      <c r="S33" s="362"/>
    </row>
    <row r="34" spans="1:19" x14ac:dyDescent="0.25">
      <c r="A34" s="62"/>
      <c r="B34" s="74"/>
      <c r="C34" s="51"/>
      <c r="D34" s="51"/>
      <c r="E34" s="51"/>
      <c r="F34" s="65"/>
      <c r="G34" s="51"/>
      <c r="H34" s="52"/>
      <c r="I34" s="170"/>
      <c r="J34" s="175"/>
      <c r="K34" s="65"/>
      <c r="L34" s="176"/>
      <c r="M34" s="135"/>
      <c r="N34" s="177"/>
      <c r="O34" s="170"/>
      <c r="P34" s="168"/>
      <c r="Q34" s="363"/>
      <c r="R34" s="364"/>
      <c r="S34" s="365"/>
    </row>
    <row r="35" spans="1:19" x14ac:dyDescent="0.25">
      <c r="A35" s="67"/>
      <c r="B35" s="68"/>
      <c r="C35" s="68"/>
      <c r="D35" s="68"/>
      <c r="E35" s="68"/>
      <c r="F35" s="68"/>
      <c r="G35" s="68"/>
      <c r="H35" s="68"/>
      <c r="I35" s="69"/>
      <c r="J35" s="69"/>
      <c r="K35" s="69"/>
      <c r="L35" s="69"/>
      <c r="M35" s="69"/>
      <c r="N35" s="69"/>
      <c r="O35" s="69">
        <f>SUM(O33:O34)</f>
        <v>60</v>
      </c>
      <c r="P35" s="69">
        <f>SUM(P33:P34)</f>
        <v>0</v>
      </c>
      <c r="Q35" s="68"/>
      <c r="R35" s="70"/>
      <c r="S35" s="71"/>
    </row>
    <row r="36" spans="1:19" x14ac:dyDescent="0.25">
      <c r="A36" s="41"/>
      <c r="B36" s="42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3"/>
      <c r="S36" s="44"/>
    </row>
    <row r="37" spans="1:19" x14ac:dyDescent="0.25">
      <c r="A37" s="41"/>
      <c r="B37" s="42"/>
      <c r="C37" s="42"/>
      <c r="D37" s="42"/>
      <c r="E37" s="42"/>
      <c r="F37" s="42"/>
      <c r="G37" s="42"/>
      <c r="H37" s="42"/>
      <c r="I37" s="42"/>
      <c r="J37" s="42"/>
      <c r="K37" s="42"/>
      <c r="L37" s="42"/>
      <c r="M37" s="42"/>
      <c r="N37" s="42"/>
      <c r="O37" s="42"/>
      <c r="P37" s="42"/>
      <c r="Q37" s="42"/>
      <c r="R37" s="43"/>
      <c r="S37" s="44"/>
    </row>
    <row r="38" spans="1:19" x14ac:dyDescent="0.25">
      <c r="A38" s="76" t="str">
        <f>'Planilha Orçamentária Global'!A26</f>
        <v>3.1.2</v>
      </c>
      <c r="B38" s="354" t="str">
        <f>'Planilha Orçamentária Global'!D26</f>
        <v>Regularização e compactação do sub-leito até 20cm.</v>
      </c>
      <c r="C38" s="354"/>
      <c r="D38" s="354"/>
      <c r="E38" s="354"/>
      <c r="F38" s="354"/>
      <c r="G38" s="354"/>
      <c r="H38" s="354"/>
      <c r="I38" s="354"/>
      <c r="J38" s="354"/>
      <c r="K38" s="354"/>
      <c r="L38" s="354"/>
      <c r="M38" s="354"/>
      <c r="N38" s="354"/>
      <c r="O38" s="354"/>
      <c r="P38" s="354"/>
      <c r="Q38" s="77"/>
      <c r="R38" s="94">
        <f>N42</f>
        <v>600</v>
      </c>
      <c r="S38" s="79" t="str">
        <f>'Planilha Orçamentária Global'!E26</f>
        <v>m²</v>
      </c>
    </row>
    <row r="39" spans="1:19" x14ac:dyDescent="0.25">
      <c r="A39" s="45" t="s">
        <v>70</v>
      </c>
      <c r="B39" s="383" t="s">
        <v>66</v>
      </c>
      <c r="C39" s="383"/>
      <c r="D39" s="383"/>
      <c r="E39" s="383"/>
      <c r="F39" s="383"/>
      <c r="G39" s="383"/>
      <c r="H39" s="383"/>
      <c r="I39" s="45" t="s">
        <v>67</v>
      </c>
      <c r="J39" s="45" t="s">
        <v>68</v>
      </c>
      <c r="K39" s="45" t="s">
        <v>69</v>
      </c>
      <c r="L39" s="45" t="s">
        <v>71</v>
      </c>
      <c r="M39" s="45" t="s">
        <v>72</v>
      </c>
      <c r="N39" s="45" t="s">
        <v>73</v>
      </c>
      <c r="O39" s="45" t="s">
        <v>74</v>
      </c>
      <c r="P39" s="45" t="s">
        <v>75</v>
      </c>
      <c r="Q39" s="384" t="s">
        <v>76</v>
      </c>
      <c r="R39" s="384"/>
      <c r="S39" s="384"/>
    </row>
    <row r="40" spans="1:19" x14ac:dyDescent="0.25">
      <c r="A40" s="61"/>
      <c r="B40" s="73">
        <f>$B$18</f>
        <v>0</v>
      </c>
      <c r="C40" s="64" t="s">
        <v>64</v>
      </c>
      <c r="D40" s="161">
        <f>$D$18</f>
        <v>0</v>
      </c>
      <c r="E40" s="64" t="s">
        <v>65</v>
      </c>
      <c r="F40" s="64">
        <f>$F$18</f>
        <v>5</v>
      </c>
      <c r="G40" s="64" t="s">
        <v>64</v>
      </c>
      <c r="H40" s="162">
        <f>$H$18</f>
        <v>0</v>
      </c>
      <c r="I40" s="169">
        <f>((F40-B40)*20)+(H40-D40)</f>
        <v>100</v>
      </c>
      <c r="J40" s="172">
        <f>$J$18</f>
        <v>6</v>
      </c>
      <c r="K40" s="64">
        <v>0.2</v>
      </c>
      <c r="L40" s="172">
        <v>1</v>
      </c>
      <c r="M40" s="64"/>
      <c r="N40" s="173">
        <f>J40*I40</f>
        <v>600</v>
      </c>
      <c r="O40" s="169"/>
      <c r="P40" s="174">
        <f>O40*M40</f>
        <v>0</v>
      </c>
      <c r="Q40" s="360"/>
      <c r="R40" s="361"/>
      <c r="S40" s="362"/>
    </row>
    <row r="41" spans="1:19" x14ac:dyDescent="0.25">
      <c r="A41" s="62"/>
      <c r="B41" s="74"/>
      <c r="C41" s="65"/>
      <c r="D41" s="65"/>
      <c r="E41" s="65"/>
      <c r="F41" s="65"/>
      <c r="G41" s="65"/>
      <c r="H41" s="75"/>
      <c r="I41" s="170"/>
      <c r="J41" s="175"/>
      <c r="K41" s="65"/>
      <c r="L41" s="176"/>
      <c r="M41" s="18"/>
      <c r="N41" s="179"/>
      <c r="O41" s="170"/>
      <c r="P41" s="178"/>
      <c r="Q41" s="363"/>
      <c r="R41" s="364"/>
      <c r="S41" s="365"/>
    </row>
    <row r="42" spans="1:19" x14ac:dyDescent="0.25">
      <c r="A42" s="67"/>
      <c r="B42" s="68"/>
      <c r="C42" s="68"/>
      <c r="D42" s="68"/>
      <c r="E42" s="68"/>
      <c r="F42" s="68"/>
      <c r="G42" s="68"/>
      <c r="H42" s="68"/>
      <c r="I42" s="69"/>
      <c r="J42" s="69"/>
      <c r="K42" s="69"/>
      <c r="L42" s="69"/>
      <c r="M42" s="69"/>
      <c r="N42" s="293">
        <f>SUM(N40:N41)</f>
        <v>600</v>
      </c>
      <c r="O42" s="69"/>
      <c r="P42" s="69">
        <f>SUM(P40:P41)</f>
        <v>0</v>
      </c>
      <c r="Q42" s="68"/>
      <c r="R42" s="70"/>
      <c r="S42" s="71"/>
    </row>
    <row r="43" spans="1:19" x14ac:dyDescent="0.25">
      <c r="A43" s="41"/>
      <c r="B43" s="42"/>
      <c r="C43" s="42"/>
      <c r="D43" s="42"/>
      <c r="E43" s="42"/>
      <c r="F43" s="42"/>
      <c r="G43" s="42"/>
      <c r="H43" s="42"/>
      <c r="I43" s="42"/>
      <c r="J43" s="42"/>
      <c r="K43" s="42"/>
      <c r="L43" s="42"/>
      <c r="M43" s="42"/>
      <c r="N43" s="42"/>
      <c r="O43" s="42"/>
      <c r="P43" s="42"/>
      <c r="Q43" s="42"/>
      <c r="R43" s="43"/>
      <c r="S43" s="44"/>
    </row>
    <row r="44" spans="1:19" x14ac:dyDescent="0.25">
      <c r="A44" s="41"/>
      <c r="B44" s="42"/>
      <c r="C44" s="42"/>
      <c r="D44" s="42"/>
      <c r="E44" s="42"/>
      <c r="F44" s="42"/>
      <c r="G44" s="42"/>
      <c r="H44" s="42"/>
      <c r="I44" s="42"/>
      <c r="J44" s="42"/>
      <c r="K44" s="42"/>
      <c r="L44" s="42"/>
      <c r="M44" s="42"/>
      <c r="N44" s="42"/>
      <c r="O44" s="42"/>
      <c r="P44" s="42"/>
      <c r="Q44" s="42"/>
      <c r="R44" s="43"/>
      <c r="S44" s="44"/>
    </row>
    <row r="45" spans="1:19" x14ac:dyDescent="0.25">
      <c r="A45" s="95" t="str">
        <f>'Planilha Orçamentária Global'!A27</f>
        <v>3.2</v>
      </c>
      <c r="B45" s="356" t="str">
        <f>'Planilha Orçamentária Global'!D27</f>
        <v>Pavimentação</v>
      </c>
      <c r="C45" s="356"/>
      <c r="D45" s="356"/>
      <c r="E45" s="356"/>
      <c r="F45" s="356"/>
      <c r="G45" s="356"/>
      <c r="H45" s="356"/>
      <c r="I45" s="356"/>
      <c r="J45" s="356"/>
      <c r="K45" s="356"/>
      <c r="L45" s="356"/>
      <c r="M45" s="356"/>
      <c r="N45" s="356"/>
      <c r="O45" s="356"/>
      <c r="P45" s="356"/>
      <c r="Q45" s="86"/>
      <c r="R45" s="87"/>
      <c r="S45" s="88"/>
    </row>
    <row r="46" spans="1:19" x14ac:dyDescent="0.25">
      <c r="A46" s="89" t="str">
        <f>'Planilha Orçamentária Global'!A28</f>
        <v>3.2.1</v>
      </c>
      <c r="B46" s="376" t="str">
        <f>'Planilha Orçamentária Global'!D28</f>
        <v>Pavimentação em paralelepípedo</v>
      </c>
      <c r="C46" s="376"/>
      <c r="D46" s="376"/>
      <c r="E46" s="376"/>
      <c r="F46" s="376"/>
      <c r="G46" s="376"/>
      <c r="H46" s="376"/>
      <c r="I46" s="376"/>
      <c r="J46" s="376"/>
      <c r="K46" s="376"/>
      <c r="L46" s="376"/>
      <c r="M46" s="376"/>
      <c r="N46" s="376"/>
      <c r="O46" s="376"/>
      <c r="P46" s="376"/>
      <c r="Q46" s="90"/>
      <c r="R46" s="91"/>
      <c r="S46" s="92"/>
    </row>
    <row r="47" spans="1:19" ht="30" customHeight="1" x14ac:dyDescent="0.25">
      <c r="A47" s="76" t="str">
        <f>'Planilha Orçamentária Global'!A29</f>
        <v>3.2.1.1</v>
      </c>
      <c r="B47" s="354" t="str">
        <f>'Planilha Orçamentária Global'!D29</f>
        <v xml:space="preserve">Pavimento em paralelepipedo sobre colchao de areia 15 cm, rejuntado com argamassa de cimento e areia no traço 1:3 (pedras pequenas 30 a 35 pecas por m2) </v>
      </c>
      <c r="C47" s="354"/>
      <c r="D47" s="354"/>
      <c r="E47" s="354"/>
      <c r="F47" s="354"/>
      <c r="G47" s="354"/>
      <c r="H47" s="354"/>
      <c r="I47" s="354"/>
      <c r="J47" s="354"/>
      <c r="K47" s="354"/>
      <c r="L47" s="354"/>
      <c r="M47" s="354"/>
      <c r="N47" s="354"/>
      <c r="O47" s="354"/>
      <c r="P47" s="354"/>
      <c r="Q47" s="77"/>
      <c r="R47" s="94">
        <f>TRUNC(N51,2)</f>
        <v>600</v>
      </c>
      <c r="S47" s="79" t="str">
        <f>'Planilha Orçamentária Global'!E29</f>
        <v>m²</v>
      </c>
    </row>
    <row r="48" spans="1:19" x14ac:dyDescent="0.25">
      <c r="A48" s="45" t="s">
        <v>70</v>
      </c>
      <c r="B48" s="383" t="s">
        <v>66</v>
      </c>
      <c r="C48" s="383"/>
      <c r="D48" s="383"/>
      <c r="E48" s="383"/>
      <c r="F48" s="383"/>
      <c r="G48" s="383"/>
      <c r="H48" s="383"/>
      <c r="I48" s="45" t="s">
        <v>67</v>
      </c>
      <c r="J48" s="45" t="s">
        <v>68</v>
      </c>
      <c r="K48" s="45" t="s">
        <v>69</v>
      </c>
      <c r="L48" s="45" t="s">
        <v>71</v>
      </c>
      <c r="M48" s="45" t="s">
        <v>72</v>
      </c>
      <c r="N48" s="45" t="s">
        <v>73</v>
      </c>
      <c r="O48" s="45" t="s">
        <v>74</v>
      </c>
      <c r="P48" s="45" t="s">
        <v>75</v>
      </c>
      <c r="Q48" s="384" t="s">
        <v>76</v>
      </c>
      <c r="R48" s="384"/>
      <c r="S48" s="384"/>
    </row>
    <row r="49" spans="1:19" x14ac:dyDescent="0.25">
      <c r="A49" s="61"/>
      <c r="B49" s="73">
        <f>$B$18</f>
        <v>0</v>
      </c>
      <c r="C49" s="64" t="s">
        <v>64</v>
      </c>
      <c r="D49" s="161">
        <f>$D$18</f>
        <v>0</v>
      </c>
      <c r="E49" s="64" t="s">
        <v>65</v>
      </c>
      <c r="F49" s="64">
        <f>$F$18</f>
        <v>5</v>
      </c>
      <c r="G49" s="64" t="s">
        <v>64</v>
      </c>
      <c r="H49" s="162">
        <f>$H$18</f>
        <v>0</v>
      </c>
      <c r="I49" s="169">
        <f>((F49-B49)*20)+(H49-D49)</f>
        <v>100</v>
      </c>
      <c r="J49" s="172">
        <f>$J$18</f>
        <v>6</v>
      </c>
      <c r="K49" s="64"/>
      <c r="L49" s="172"/>
      <c r="M49" s="64"/>
      <c r="N49" s="173">
        <f>J49*I49</f>
        <v>600</v>
      </c>
      <c r="O49" s="169">
        <f>N49*K49*L49</f>
        <v>0</v>
      </c>
      <c r="P49" s="174">
        <f>O49*M49</f>
        <v>0</v>
      </c>
      <c r="Q49" s="360"/>
      <c r="R49" s="361"/>
      <c r="S49" s="362"/>
    </row>
    <row r="50" spans="1:19" x14ac:dyDescent="0.25">
      <c r="A50" s="62"/>
      <c r="B50" s="74"/>
      <c r="C50" s="65"/>
      <c r="D50" s="65"/>
      <c r="E50" s="65"/>
      <c r="F50" s="65"/>
      <c r="G50" s="65"/>
      <c r="H50" s="75"/>
      <c r="I50" s="170"/>
      <c r="J50" s="175"/>
      <c r="K50" s="65"/>
      <c r="L50" s="176"/>
      <c r="M50" s="18"/>
      <c r="N50" s="179"/>
      <c r="O50" s="170"/>
      <c r="P50" s="178"/>
      <c r="Q50" s="363"/>
      <c r="R50" s="364"/>
      <c r="S50" s="365"/>
    </row>
    <row r="51" spans="1:19" x14ac:dyDescent="0.25">
      <c r="A51" s="67"/>
      <c r="B51" s="68"/>
      <c r="C51" s="68"/>
      <c r="D51" s="68"/>
      <c r="E51" s="68"/>
      <c r="F51" s="68"/>
      <c r="G51" s="68"/>
      <c r="H51" s="68"/>
      <c r="I51" s="69"/>
      <c r="J51" s="69"/>
      <c r="K51" s="69"/>
      <c r="L51" s="69"/>
      <c r="M51" s="69"/>
      <c r="N51" s="69">
        <f>SUM(N49:N50)</f>
        <v>600</v>
      </c>
      <c r="O51" s="69"/>
      <c r="P51" s="69"/>
      <c r="Q51" s="68"/>
      <c r="R51" s="70"/>
      <c r="S51" s="71"/>
    </row>
    <row r="52" spans="1:19" x14ac:dyDescent="0.25">
      <c r="A52" s="41"/>
      <c r="B52" s="42"/>
      <c r="C52" s="42"/>
      <c r="D52" s="42"/>
      <c r="E52" s="42"/>
      <c r="F52" s="42"/>
      <c r="G52" s="42"/>
      <c r="H52" s="42"/>
      <c r="I52" s="42"/>
      <c r="J52" s="42"/>
      <c r="K52" s="42"/>
      <c r="L52" s="42"/>
      <c r="M52" s="42"/>
      <c r="N52" s="42"/>
      <c r="O52" s="42"/>
      <c r="P52" s="42"/>
      <c r="Q52" s="42"/>
      <c r="R52" s="43"/>
      <c r="S52" s="44"/>
    </row>
    <row r="53" spans="1:19" x14ac:dyDescent="0.25">
      <c r="A53" s="41"/>
      <c r="B53" s="42"/>
      <c r="C53" s="42"/>
      <c r="D53" s="42"/>
      <c r="E53" s="42"/>
      <c r="F53" s="42"/>
      <c r="G53" s="42"/>
      <c r="H53" s="42"/>
      <c r="I53" s="42"/>
      <c r="J53" s="42"/>
      <c r="K53" s="42"/>
      <c r="L53" s="42"/>
      <c r="M53" s="42"/>
      <c r="N53" s="42"/>
      <c r="O53" s="42"/>
      <c r="P53" s="42"/>
      <c r="Q53" s="42"/>
      <c r="R53" s="43"/>
      <c r="S53" s="44"/>
    </row>
    <row r="54" spans="1:19" x14ac:dyDescent="0.25">
      <c r="A54" s="96" t="str">
        <f>'Planilha Orçamentária Global'!A30</f>
        <v>3.2.2</v>
      </c>
      <c r="B54" s="375" t="str">
        <f>'Planilha Orçamentária Global'!D30</f>
        <v>Meio-fio (guia)</v>
      </c>
      <c r="C54" s="375"/>
      <c r="D54" s="375"/>
      <c r="E54" s="375"/>
      <c r="F54" s="375"/>
      <c r="G54" s="375"/>
      <c r="H54" s="375"/>
      <c r="I54" s="375"/>
      <c r="J54" s="375"/>
      <c r="K54" s="375"/>
      <c r="L54" s="375"/>
      <c r="M54" s="375"/>
      <c r="N54" s="375"/>
      <c r="O54" s="375"/>
      <c r="P54" s="375"/>
      <c r="Q54" s="90"/>
      <c r="R54" s="91"/>
      <c r="S54" s="92"/>
    </row>
    <row r="55" spans="1:19" ht="30" customHeight="1" x14ac:dyDescent="0.25">
      <c r="A55" s="76" t="str">
        <f>'Planilha Orçamentária Global'!A31</f>
        <v>3.2.2.1</v>
      </c>
      <c r="B55" s="354" t="str">
        <f>'Planilha Orçamentária Global'!D31</f>
        <v>Assentamento de guia (meio-fio) em trecho reto, confeccionada em concreto pré-fabricado, dimensões 100x15x13x30 cm (comprimento x base inferior x base superior x altura), para vias urbanas (uso viário). af_06/2016</v>
      </c>
      <c r="C55" s="354"/>
      <c r="D55" s="354"/>
      <c r="E55" s="354"/>
      <c r="F55" s="354"/>
      <c r="G55" s="354"/>
      <c r="H55" s="354"/>
      <c r="I55" s="354"/>
      <c r="J55" s="354"/>
      <c r="K55" s="354"/>
      <c r="L55" s="354"/>
      <c r="M55" s="354"/>
      <c r="N55" s="354"/>
      <c r="O55" s="354"/>
      <c r="P55" s="354"/>
      <c r="Q55" s="77"/>
      <c r="R55" s="94">
        <f>TRUNC(I59,2)</f>
        <v>206</v>
      </c>
      <c r="S55" s="79" t="str">
        <f>'Planilha Orçamentária Global'!E31</f>
        <v>m</v>
      </c>
    </row>
    <row r="56" spans="1:19" x14ac:dyDescent="0.25">
      <c r="A56" s="45" t="s">
        <v>70</v>
      </c>
      <c r="B56" s="383" t="s">
        <v>66</v>
      </c>
      <c r="C56" s="383"/>
      <c r="D56" s="383"/>
      <c r="E56" s="383"/>
      <c r="F56" s="383"/>
      <c r="G56" s="383"/>
      <c r="H56" s="383"/>
      <c r="I56" s="45" t="s">
        <v>67</v>
      </c>
      <c r="J56" s="45" t="s">
        <v>68</v>
      </c>
      <c r="K56" s="45" t="s">
        <v>69</v>
      </c>
      <c r="L56" s="45" t="s">
        <v>71</v>
      </c>
      <c r="M56" s="45" t="s">
        <v>72</v>
      </c>
      <c r="N56" s="45" t="s">
        <v>73</v>
      </c>
      <c r="O56" s="45" t="s">
        <v>74</v>
      </c>
      <c r="P56" s="45" t="s">
        <v>75</v>
      </c>
      <c r="Q56" s="384" t="s">
        <v>76</v>
      </c>
      <c r="R56" s="384"/>
      <c r="S56" s="384"/>
    </row>
    <row r="57" spans="1:19" x14ac:dyDescent="0.25">
      <c r="A57" s="61"/>
      <c r="B57" s="73">
        <f>$B$18</f>
        <v>0</v>
      </c>
      <c r="C57" s="64" t="s">
        <v>64</v>
      </c>
      <c r="D57" s="161">
        <f>$D$18</f>
        <v>0</v>
      </c>
      <c r="E57" s="64" t="s">
        <v>65</v>
      </c>
      <c r="F57" s="64">
        <f>$F$18</f>
        <v>5</v>
      </c>
      <c r="G57" s="64" t="s">
        <v>64</v>
      </c>
      <c r="H57" s="162">
        <f>$H$18</f>
        <v>0</v>
      </c>
      <c r="I57" s="169">
        <v>200</v>
      </c>
      <c r="J57" s="172"/>
      <c r="K57" s="64"/>
      <c r="L57" s="172"/>
      <c r="M57" s="64"/>
      <c r="N57" s="173">
        <f>I57*J57</f>
        <v>0</v>
      </c>
      <c r="O57" s="169">
        <f>N57*K57*L57</f>
        <v>0</v>
      </c>
      <c r="P57" s="174">
        <f>O57*M57</f>
        <v>0</v>
      </c>
      <c r="Q57" s="360"/>
      <c r="R57" s="361"/>
      <c r="S57" s="362"/>
    </row>
    <row r="58" spans="1:19" x14ac:dyDescent="0.25">
      <c r="A58" s="62"/>
      <c r="B58" s="74">
        <f>F57</f>
        <v>5</v>
      </c>
      <c r="C58" s="65" t="str">
        <f>G57</f>
        <v>+</v>
      </c>
      <c r="D58" s="189">
        <f>H57</f>
        <v>0</v>
      </c>
      <c r="E58" s="65"/>
      <c r="F58" s="65"/>
      <c r="G58" s="65"/>
      <c r="H58" s="75"/>
      <c r="I58" s="170">
        <v>6</v>
      </c>
      <c r="J58" s="176"/>
      <c r="K58" s="65"/>
      <c r="L58" s="176"/>
      <c r="M58" s="18"/>
      <c r="N58" s="179"/>
      <c r="O58" s="170"/>
      <c r="P58" s="178"/>
      <c r="Q58" s="363" t="s">
        <v>139</v>
      </c>
      <c r="R58" s="364"/>
      <c r="S58" s="365"/>
    </row>
    <row r="59" spans="1:19" x14ac:dyDescent="0.25">
      <c r="A59" s="67"/>
      <c r="B59" s="68"/>
      <c r="C59" s="68"/>
      <c r="D59" s="68"/>
      <c r="E59" s="68"/>
      <c r="F59" s="68"/>
      <c r="G59" s="68"/>
      <c r="H59" s="68"/>
      <c r="I59" s="69">
        <f>SUM(I57:I58)</f>
        <v>206</v>
      </c>
      <c r="J59" s="69"/>
      <c r="K59" s="69"/>
      <c r="L59" s="69"/>
      <c r="M59" s="69"/>
      <c r="N59" s="69"/>
      <c r="O59" s="69"/>
      <c r="P59" s="69"/>
      <c r="Q59" s="68"/>
      <c r="R59" s="70"/>
      <c r="S59" s="71"/>
    </row>
    <row r="60" spans="1:19" x14ac:dyDescent="0.25">
      <c r="A60" s="41"/>
      <c r="B60" s="42"/>
      <c r="C60" s="42"/>
      <c r="D60" s="42"/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3"/>
      <c r="S60" s="44"/>
    </row>
    <row r="61" spans="1:19" x14ac:dyDescent="0.25">
      <c r="A61" s="41"/>
      <c r="B61" s="42"/>
      <c r="C61" s="42"/>
      <c r="D61" s="42"/>
      <c r="E61" s="42"/>
      <c r="F61" s="42"/>
      <c r="G61" s="42"/>
      <c r="H61" s="42"/>
      <c r="I61" s="42"/>
      <c r="J61" s="42"/>
      <c r="K61" s="42"/>
      <c r="L61" s="42"/>
      <c r="M61" s="42"/>
      <c r="N61" s="42"/>
      <c r="O61" s="42"/>
      <c r="P61" s="42"/>
      <c r="Q61" s="42"/>
      <c r="R61" s="43"/>
      <c r="S61" s="44"/>
    </row>
    <row r="62" spans="1:19" x14ac:dyDescent="0.25">
      <c r="A62" s="80" t="str">
        <f>'Planilha Orçamentária Global'!A32</f>
        <v>4.0</v>
      </c>
      <c r="B62" s="355" t="str">
        <f>'Planilha Orçamentária Global'!D32</f>
        <v>PASSEIO CIMENTADO</v>
      </c>
      <c r="C62" s="355"/>
      <c r="D62" s="355"/>
      <c r="E62" s="355"/>
      <c r="F62" s="355"/>
      <c r="G62" s="355"/>
      <c r="H62" s="355"/>
      <c r="I62" s="355"/>
      <c r="J62" s="355"/>
      <c r="K62" s="355"/>
      <c r="L62" s="355"/>
      <c r="M62" s="355"/>
      <c r="N62" s="355"/>
      <c r="O62" s="355"/>
      <c r="P62" s="355"/>
      <c r="Q62" s="81"/>
      <c r="R62" s="82"/>
      <c r="S62" s="83"/>
    </row>
    <row r="63" spans="1:19" ht="30" customHeight="1" x14ac:dyDescent="0.25">
      <c r="A63" s="76" t="str">
        <f>'Planilha Orçamentária Global'!A33</f>
        <v>4.1</v>
      </c>
      <c r="B63" s="354" t="str">
        <f>'Planilha Orçamentária Global'!D33</f>
        <v>Execução de passeio (calçada) ou piso de concreto com concreto moldado IN LOCO, usinado, acabamento convencional, não armado espessura de 5 cm. AF_07/2016</v>
      </c>
      <c r="C63" s="354"/>
      <c r="D63" s="354"/>
      <c r="E63" s="354"/>
      <c r="F63" s="354"/>
      <c r="G63" s="354"/>
      <c r="H63" s="354"/>
      <c r="I63" s="354"/>
      <c r="J63" s="354"/>
      <c r="K63" s="354"/>
      <c r="L63" s="354"/>
      <c r="M63" s="354"/>
      <c r="N63" s="354"/>
      <c r="O63" s="354"/>
      <c r="P63" s="354"/>
      <c r="Q63" s="77"/>
      <c r="R63" s="94">
        <f>TRUNC(O66,2)</f>
        <v>10.08</v>
      </c>
      <c r="S63" s="79" t="str">
        <f>'Planilha Orçamentária Global'!E33</f>
        <v>m³</v>
      </c>
    </row>
    <row r="64" spans="1:19" x14ac:dyDescent="0.25">
      <c r="A64" s="45" t="s">
        <v>70</v>
      </c>
      <c r="B64" s="383" t="s">
        <v>66</v>
      </c>
      <c r="C64" s="383"/>
      <c r="D64" s="383"/>
      <c r="E64" s="383"/>
      <c r="F64" s="383"/>
      <c r="G64" s="383"/>
      <c r="H64" s="383"/>
      <c r="I64" s="45" t="s">
        <v>67</v>
      </c>
      <c r="J64" s="45" t="s">
        <v>68</v>
      </c>
      <c r="K64" s="45" t="s">
        <v>69</v>
      </c>
      <c r="L64" s="45" t="s">
        <v>71</v>
      </c>
      <c r="M64" s="45" t="s">
        <v>72</v>
      </c>
      <c r="N64" s="45" t="s">
        <v>73</v>
      </c>
      <c r="O64" s="45" t="s">
        <v>74</v>
      </c>
      <c r="P64" s="45" t="s">
        <v>75</v>
      </c>
      <c r="Q64" s="384" t="s">
        <v>76</v>
      </c>
      <c r="R64" s="384"/>
      <c r="S64" s="384"/>
    </row>
    <row r="65" spans="1:19" x14ac:dyDescent="0.25">
      <c r="A65" s="61"/>
      <c r="B65" s="73"/>
      <c r="C65" s="64"/>
      <c r="D65" s="161"/>
      <c r="E65" s="64"/>
      <c r="F65" s="64"/>
      <c r="G65" s="64"/>
      <c r="H65" s="162"/>
      <c r="I65" s="169">
        <v>167.99</v>
      </c>
      <c r="J65" s="172">
        <v>1.2</v>
      </c>
      <c r="K65" s="64">
        <v>0.05</v>
      </c>
      <c r="L65" s="172">
        <v>1</v>
      </c>
      <c r="M65" s="64"/>
      <c r="N65" s="173">
        <f>I65*J65</f>
        <v>201.59</v>
      </c>
      <c r="O65" s="169">
        <f>N65*K65*L65</f>
        <v>10.08</v>
      </c>
      <c r="P65" s="174">
        <f>O65*M65</f>
        <v>0</v>
      </c>
      <c r="Q65" s="360"/>
      <c r="R65" s="361"/>
      <c r="S65" s="362"/>
    </row>
    <row r="66" spans="1:19" x14ac:dyDescent="0.25">
      <c r="A66" s="67"/>
      <c r="B66" s="68"/>
      <c r="C66" s="68"/>
      <c r="D66" s="68"/>
      <c r="E66" s="68"/>
      <c r="F66" s="68"/>
      <c r="G66" s="68"/>
      <c r="H66" s="68"/>
      <c r="I66" s="69"/>
      <c r="J66" s="69"/>
      <c r="K66" s="69"/>
      <c r="L66" s="69"/>
      <c r="M66" s="69"/>
      <c r="N66" s="69"/>
      <c r="O66" s="293">
        <f>SUM(O65:O65)</f>
        <v>10.08</v>
      </c>
      <c r="P66" s="69">
        <f>SUM(P65:P65)</f>
        <v>0</v>
      </c>
      <c r="Q66" s="68"/>
      <c r="R66" s="70"/>
      <c r="S66" s="71"/>
    </row>
    <row r="67" spans="1:19" x14ac:dyDescent="0.25">
      <c r="A67" s="41"/>
      <c r="B67" s="42"/>
      <c r="C67" s="42"/>
      <c r="D67" s="42"/>
      <c r="E67" s="42"/>
      <c r="F67" s="42"/>
      <c r="G67" s="42"/>
      <c r="H67" s="42"/>
      <c r="I67" s="42"/>
      <c r="J67" s="42"/>
      <c r="K67" s="42"/>
      <c r="L67" s="42"/>
      <c r="M67" s="42"/>
      <c r="N67" s="42"/>
      <c r="O67" s="42"/>
      <c r="P67" s="42"/>
      <c r="Q67" s="42"/>
      <c r="R67" s="43"/>
      <c r="S67" s="44"/>
    </row>
    <row r="68" spans="1:19" x14ac:dyDescent="0.25">
      <c r="A68" s="41"/>
      <c r="B68" s="42"/>
      <c r="C68" s="42"/>
      <c r="D68" s="42"/>
      <c r="E68" s="42"/>
      <c r="F68" s="42"/>
      <c r="G68" s="42"/>
      <c r="H68" s="42"/>
      <c r="I68" s="42"/>
      <c r="J68" s="42"/>
      <c r="K68" s="42"/>
      <c r="L68" s="42"/>
      <c r="M68" s="42"/>
      <c r="N68" s="42"/>
      <c r="O68" s="42"/>
      <c r="P68" s="42"/>
      <c r="Q68" s="42"/>
      <c r="R68" s="43"/>
      <c r="S68" s="44"/>
    </row>
    <row r="69" spans="1:19" x14ac:dyDescent="0.25">
      <c r="A69" s="76" t="str">
        <f>'Planilha Orçamentária Global'!A34</f>
        <v>4.2</v>
      </c>
      <c r="B69" s="354" t="str">
        <f>'Planilha Orçamentária Global'!D34</f>
        <v>Junta plastica de dilatacao para pisos, cor cinza, 27 x 3 mm (altura x espessura) a cada 1,50m</v>
      </c>
      <c r="C69" s="354"/>
      <c r="D69" s="354"/>
      <c r="E69" s="354"/>
      <c r="F69" s="354"/>
      <c r="G69" s="354"/>
      <c r="H69" s="354"/>
      <c r="I69" s="354"/>
      <c r="J69" s="354"/>
      <c r="K69" s="354"/>
      <c r="L69" s="354"/>
      <c r="M69" s="354"/>
      <c r="N69" s="354"/>
      <c r="O69" s="354"/>
      <c r="P69" s="354"/>
      <c r="Q69" s="77"/>
      <c r="R69" s="94">
        <f>TRUNC(O73,2)</f>
        <v>135.59</v>
      </c>
      <c r="S69" s="79" t="str">
        <f>'Planilha Orçamentária Global'!E34</f>
        <v>m</v>
      </c>
    </row>
    <row r="70" spans="1:19" ht="15" customHeight="1" x14ac:dyDescent="0.25">
      <c r="A70" s="45"/>
      <c r="B70" s="383" t="s">
        <v>66</v>
      </c>
      <c r="C70" s="383"/>
      <c r="D70" s="383"/>
      <c r="E70" s="383"/>
      <c r="F70" s="383"/>
      <c r="G70" s="383"/>
      <c r="H70" s="383"/>
      <c r="I70" s="366" t="s">
        <v>114</v>
      </c>
      <c r="J70" s="368"/>
      <c r="K70" s="366" t="s">
        <v>112</v>
      </c>
      <c r="L70" s="368"/>
      <c r="M70" s="366" t="s">
        <v>113</v>
      </c>
      <c r="N70" s="368"/>
      <c r="O70" s="367" t="s">
        <v>115</v>
      </c>
      <c r="P70" s="368"/>
      <c r="Q70" s="384" t="s">
        <v>76</v>
      </c>
      <c r="R70" s="384"/>
      <c r="S70" s="384"/>
    </row>
    <row r="71" spans="1:19" x14ac:dyDescent="0.25">
      <c r="A71" s="61"/>
      <c r="B71" s="73"/>
      <c r="C71" s="64"/>
      <c r="D71" s="161"/>
      <c r="E71" s="64"/>
      <c r="F71" s="64"/>
      <c r="G71" s="64"/>
      <c r="H71" s="162"/>
      <c r="I71" s="389">
        <f>I65</f>
        <v>167.99</v>
      </c>
      <c r="J71" s="396"/>
      <c r="K71" s="360">
        <v>1.5</v>
      </c>
      <c r="L71" s="362"/>
      <c r="M71" s="360">
        <v>1.2</v>
      </c>
      <c r="N71" s="362"/>
      <c r="O71" s="395">
        <f>((I71/K71)+1)*M71</f>
        <v>135.59</v>
      </c>
      <c r="P71" s="396"/>
      <c r="Q71" s="360"/>
      <c r="R71" s="361"/>
      <c r="S71" s="362"/>
    </row>
    <row r="72" spans="1:19" x14ac:dyDescent="0.25">
      <c r="A72" s="62"/>
      <c r="B72" s="74"/>
      <c r="C72" s="65"/>
      <c r="D72" s="65"/>
      <c r="E72" s="65"/>
      <c r="F72" s="65"/>
      <c r="G72" s="65"/>
      <c r="H72" s="75"/>
      <c r="I72" s="399"/>
      <c r="J72" s="400"/>
      <c r="K72" s="380"/>
      <c r="L72" s="382"/>
      <c r="M72" s="401"/>
      <c r="N72" s="402"/>
      <c r="O72" s="397"/>
      <c r="P72" s="398"/>
      <c r="Q72" s="363"/>
      <c r="R72" s="364"/>
      <c r="S72" s="365"/>
    </row>
    <row r="73" spans="1:19" x14ac:dyDescent="0.25">
      <c r="A73" s="67">
        <f>SUM(A71:A72)</f>
        <v>0</v>
      </c>
      <c r="B73" s="68"/>
      <c r="C73" s="68"/>
      <c r="D73" s="68"/>
      <c r="E73" s="68"/>
      <c r="F73" s="68"/>
      <c r="G73" s="68"/>
      <c r="H73" s="68"/>
      <c r="I73" s="69"/>
      <c r="J73" s="69"/>
      <c r="K73" s="69"/>
      <c r="L73" s="69"/>
      <c r="M73" s="69"/>
      <c r="N73" s="69"/>
      <c r="O73" s="388">
        <f>SUM(O71:P72)</f>
        <v>135.59</v>
      </c>
      <c r="P73" s="388"/>
      <c r="Q73" s="68"/>
      <c r="R73" s="70"/>
      <c r="S73" s="71"/>
    </row>
    <row r="74" spans="1:19" x14ac:dyDescent="0.25">
      <c r="A74" s="41"/>
      <c r="B74" s="42"/>
      <c r="C74" s="42"/>
      <c r="D74" s="42"/>
      <c r="E74" s="42"/>
      <c r="F74" s="42"/>
      <c r="G74" s="42"/>
      <c r="H74" s="42"/>
      <c r="I74" s="42"/>
      <c r="J74" s="42"/>
      <c r="K74" s="42"/>
      <c r="L74" s="42"/>
      <c r="M74" s="42"/>
      <c r="N74" s="42"/>
      <c r="O74" s="42"/>
      <c r="P74" s="42"/>
    </row>
    <row r="75" spans="1:19" x14ac:dyDescent="0.25">
      <c r="A75" s="41"/>
      <c r="B75" s="42"/>
      <c r="C75" s="42"/>
      <c r="D75" s="42"/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3"/>
      <c r="S75" s="44"/>
    </row>
    <row r="76" spans="1:19" x14ac:dyDescent="0.25">
      <c r="A76" s="76" t="str">
        <f>'Planilha Orçamentária Global'!A35</f>
        <v>4.3</v>
      </c>
      <c r="B76" s="354" t="str">
        <f>'Planilha Orçamentária Global'!D35</f>
        <v>Lona plástica preta, e=150 micra</v>
      </c>
      <c r="C76" s="354"/>
      <c r="D76" s="354"/>
      <c r="E76" s="354"/>
      <c r="F76" s="354"/>
      <c r="G76" s="354"/>
      <c r="H76" s="354"/>
      <c r="I76" s="354"/>
      <c r="J76" s="354"/>
      <c r="K76" s="354"/>
      <c r="L76" s="354"/>
      <c r="M76" s="354"/>
      <c r="N76" s="354"/>
      <c r="O76" s="354"/>
      <c r="P76" s="354"/>
      <c r="Q76" s="77"/>
      <c r="R76" s="94">
        <f>TRUNC(N80,2)</f>
        <v>201.59</v>
      </c>
      <c r="S76" s="79" t="str">
        <f>'Planilha Orçamentária Global'!E35</f>
        <v>m²</v>
      </c>
    </row>
    <row r="77" spans="1:19" x14ac:dyDescent="0.25">
      <c r="A77" s="45" t="s">
        <v>70</v>
      </c>
      <c r="B77" s="383" t="s">
        <v>66</v>
      </c>
      <c r="C77" s="383"/>
      <c r="D77" s="383"/>
      <c r="E77" s="383"/>
      <c r="F77" s="383"/>
      <c r="G77" s="383"/>
      <c r="H77" s="383"/>
      <c r="I77" s="45" t="s">
        <v>67</v>
      </c>
      <c r="J77" s="45" t="s">
        <v>68</v>
      </c>
      <c r="K77" s="45" t="s">
        <v>69</v>
      </c>
      <c r="L77" s="45" t="s">
        <v>71</v>
      </c>
      <c r="M77" s="45" t="s">
        <v>72</v>
      </c>
      <c r="N77" s="45" t="s">
        <v>73</v>
      </c>
      <c r="O77" s="45" t="s">
        <v>74</v>
      </c>
      <c r="P77" s="45" t="s">
        <v>75</v>
      </c>
      <c r="Q77" s="384" t="s">
        <v>76</v>
      </c>
      <c r="R77" s="384"/>
      <c r="S77" s="384"/>
    </row>
    <row r="78" spans="1:19" x14ac:dyDescent="0.25">
      <c r="A78" s="61"/>
      <c r="B78" s="73"/>
      <c r="C78" s="64"/>
      <c r="D78" s="161"/>
      <c r="E78" s="64"/>
      <c r="F78" s="64"/>
      <c r="G78" s="64"/>
      <c r="H78" s="162"/>
      <c r="I78" s="169">
        <f>I71</f>
        <v>167.99</v>
      </c>
      <c r="J78" s="172">
        <f>J65</f>
        <v>1.2</v>
      </c>
      <c r="K78" s="64"/>
      <c r="L78" s="172"/>
      <c r="M78" s="64"/>
      <c r="N78" s="173">
        <f>I78*J78</f>
        <v>201.59</v>
      </c>
      <c r="O78" s="169">
        <f>N78*K78*L78</f>
        <v>0</v>
      </c>
      <c r="P78" s="174">
        <f>O78*M78</f>
        <v>0</v>
      </c>
      <c r="Q78" s="360"/>
      <c r="R78" s="361"/>
      <c r="S78" s="362"/>
    </row>
    <row r="79" spans="1:19" x14ac:dyDescent="0.25">
      <c r="A79" s="62"/>
      <c r="B79" s="74"/>
      <c r="C79" s="65"/>
      <c r="D79" s="65"/>
      <c r="E79" s="65"/>
      <c r="F79" s="65"/>
      <c r="G79" s="65"/>
      <c r="H79" s="75"/>
      <c r="I79" s="170">
        <f>((F79-B79)*20)+(H79-D79)</f>
        <v>0</v>
      </c>
      <c r="J79" s="176"/>
      <c r="K79" s="65"/>
      <c r="L79" s="176"/>
      <c r="M79" s="18"/>
      <c r="N79" s="179">
        <f>I79*J79</f>
        <v>0</v>
      </c>
      <c r="O79" s="170">
        <f>N79*K79*L79</f>
        <v>0</v>
      </c>
      <c r="P79" s="178">
        <f>O79*M79</f>
        <v>0</v>
      </c>
      <c r="Q79" s="363"/>
      <c r="R79" s="364"/>
      <c r="S79" s="365"/>
    </row>
    <row r="80" spans="1:19" x14ac:dyDescent="0.25">
      <c r="A80" s="67"/>
      <c r="B80" s="68"/>
      <c r="C80" s="68"/>
      <c r="D80" s="68"/>
      <c r="E80" s="68"/>
      <c r="F80" s="68"/>
      <c r="G80" s="68"/>
      <c r="H80" s="68"/>
      <c r="I80" s="69"/>
      <c r="J80" s="69"/>
      <c r="K80" s="69"/>
      <c r="L80" s="69"/>
      <c r="M80" s="69"/>
      <c r="N80" s="69">
        <f>SUM(N78:N79)</f>
        <v>201.59</v>
      </c>
      <c r="O80" s="69">
        <f>SUM(O78:O79)</f>
        <v>0</v>
      </c>
      <c r="P80" s="69">
        <f>SUM(P78:P79)</f>
        <v>0</v>
      </c>
      <c r="Q80" s="68"/>
      <c r="R80" s="70"/>
      <c r="S80" s="71"/>
    </row>
    <row r="81" spans="1:19" x14ac:dyDescent="0.25">
      <c r="A81" s="41"/>
      <c r="B81" s="42"/>
      <c r="C81" s="42"/>
      <c r="D81" s="42"/>
      <c r="E81" s="42"/>
      <c r="F81" s="42"/>
      <c r="G81" s="42"/>
      <c r="H81" s="42"/>
      <c r="I81" s="42"/>
      <c r="J81" s="42"/>
      <c r="K81" s="42"/>
      <c r="L81" s="42"/>
      <c r="M81" s="42"/>
      <c r="N81" s="42"/>
      <c r="O81" s="42"/>
      <c r="P81" s="42"/>
      <c r="Q81" s="42"/>
      <c r="R81" s="43"/>
      <c r="S81" s="44"/>
    </row>
    <row r="82" spans="1:19" x14ac:dyDescent="0.25">
      <c r="A82" s="41"/>
      <c r="B82" s="42"/>
      <c r="C82" s="42"/>
      <c r="D82" s="42"/>
      <c r="E82" s="42"/>
      <c r="F82" s="42"/>
      <c r="G82" s="42"/>
      <c r="H82" s="42"/>
      <c r="I82" s="42"/>
      <c r="J82" s="42"/>
      <c r="K82" s="42"/>
      <c r="L82" s="42"/>
      <c r="M82" s="42"/>
      <c r="N82" s="42"/>
      <c r="O82" s="42"/>
      <c r="P82" s="42"/>
      <c r="Q82" s="42"/>
      <c r="R82" s="43"/>
      <c r="S82" s="44"/>
    </row>
    <row r="83" spans="1:19" x14ac:dyDescent="0.25">
      <c r="A83" s="95" t="str">
        <f>'Planilha Orçamentária Global'!A36</f>
        <v>4.4</v>
      </c>
      <c r="B83" s="356" t="str">
        <f>'Planilha Orçamentária Global'!D36</f>
        <v>Piso Tátil</v>
      </c>
      <c r="C83" s="356"/>
      <c r="D83" s="356"/>
      <c r="E83" s="356"/>
      <c r="F83" s="356"/>
      <c r="G83" s="356"/>
      <c r="H83" s="356"/>
      <c r="I83" s="356"/>
      <c r="J83" s="356"/>
      <c r="K83" s="356"/>
      <c r="L83" s="356"/>
      <c r="M83" s="356"/>
      <c r="N83" s="356"/>
      <c r="O83" s="356"/>
      <c r="P83" s="356"/>
      <c r="Q83" s="86"/>
      <c r="R83" s="87"/>
      <c r="S83" s="88"/>
    </row>
    <row r="84" spans="1:19" ht="30" customHeight="1" x14ac:dyDescent="0.25">
      <c r="A84" s="76" t="str">
        <f>'Planilha Orçamentária Global'!A37</f>
        <v>4.4.1</v>
      </c>
      <c r="B84" s="354" t="str">
        <f>'Planilha Orçamentária Global'!D37</f>
        <v xml:space="preserve"> Piso tátil direcional e de alerta, em concreto colorido, p/deficientes visuais, dimensões 30x30cm, aplicado com argamassa industrializada ac-ii, rejuntado, exclusive regularização de base</v>
      </c>
      <c r="C84" s="354"/>
      <c r="D84" s="354"/>
      <c r="E84" s="354"/>
      <c r="F84" s="354"/>
      <c r="G84" s="354"/>
      <c r="H84" s="354"/>
      <c r="I84" s="354"/>
      <c r="J84" s="354"/>
      <c r="K84" s="354"/>
      <c r="L84" s="354"/>
      <c r="M84" s="354"/>
      <c r="N84" s="354"/>
      <c r="O84" s="354"/>
      <c r="P84" s="354"/>
      <c r="Q84" s="77"/>
      <c r="R84" s="94">
        <f>TRUNC(N88,2)</f>
        <v>3.9</v>
      </c>
      <c r="S84" s="79" t="str">
        <f>'Planilha Orçamentária Global'!E37</f>
        <v>m²</v>
      </c>
    </row>
    <row r="85" spans="1:19" x14ac:dyDescent="0.25">
      <c r="A85" s="45" t="s">
        <v>70</v>
      </c>
      <c r="B85" s="383" t="s">
        <v>66</v>
      </c>
      <c r="C85" s="383"/>
      <c r="D85" s="383"/>
      <c r="E85" s="383"/>
      <c r="F85" s="383"/>
      <c r="G85" s="383"/>
      <c r="H85" s="383"/>
      <c r="I85" s="366" t="s">
        <v>116</v>
      </c>
      <c r="J85" s="368"/>
      <c r="K85" s="366" t="s">
        <v>117</v>
      </c>
      <c r="L85" s="367"/>
      <c r="M85" s="368"/>
      <c r="N85" s="366" t="s">
        <v>118</v>
      </c>
      <c r="O85" s="368"/>
      <c r="P85" s="45"/>
      <c r="Q85" s="384" t="s">
        <v>76</v>
      </c>
      <c r="R85" s="384"/>
      <c r="S85" s="384"/>
    </row>
    <row r="86" spans="1:19" x14ac:dyDescent="0.25">
      <c r="A86" s="61"/>
      <c r="B86" s="73"/>
      <c r="C86" s="64"/>
      <c r="D86" s="161"/>
      <c r="E86" s="64"/>
      <c r="F86" s="64"/>
      <c r="G86" s="64"/>
      <c r="H86" s="162"/>
      <c r="I86" s="389">
        <v>4</v>
      </c>
      <c r="J86" s="396"/>
      <c r="K86" s="360">
        <f>((1.2+1.2+1.5)*(0.25))</f>
        <v>0.97499999999999998</v>
      </c>
      <c r="L86" s="361"/>
      <c r="M86" s="362"/>
      <c r="N86" s="403">
        <f>K86*I86</f>
        <v>3.9</v>
      </c>
      <c r="O86" s="404"/>
      <c r="P86" s="174"/>
      <c r="Q86" s="360"/>
      <c r="R86" s="361"/>
      <c r="S86" s="362"/>
    </row>
    <row r="87" spans="1:19" x14ac:dyDescent="0.25">
      <c r="A87" s="62"/>
      <c r="B87" s="74"/>
      <c r="C87" s="65"/>
      <c r="D87" s="65"/>
      <c r="E87" s="65"/>
      <c r="F87" s="65"/>
      <c r="G87" s="65"/>
      <c r="H87" s="75"/>
      <c r="I87" s="399"/>
      <c r="J87" s="400"/>
      <c r="K87" s="380"/>
      <c r="L87" s="381"/>
      <c r="M87" s="382"/>
      <c r="N87" s="405"/>
      <c r="O87" s="406"/>
      <c r="P87" s="178"/>
      <c r="Q87" s="363"/>
      <c r="R87" s="364"/>
      <c r="S87" s="365"/>
    </row>
    <row r="88" spans="1:19" x14ac:dyDescent="0.25">
      <c r="A88" s="67"/>
      <c r="B88" s="68"/>
      <c r="C88" s="68"/>
      <c r="D88" s="68"/>
      <c r="E88" s="68"/>
      <c r="F88" s="68"/>
      <c r="G88" s="68"/>
      <c r="H88" s="68"/>
      <c r="I88" s="69"/>
      <c r="J88" s="69"/>
      <c r="K88" s="69"/>
      <c r="L88" s="69"/>
      <c r="M88" s="69"/>
      <c r="N88" s="388">
        <f>SUM(N86:O87)</f>
        <v>3.9</v>
      </c>
      <c r="O88" s="388"/>
      <c r="P88" s="69"/>
      <c r="Q88" s="68"/>
      <c r="R88" s="70"/>
      <c r="S88" s="71"/>
    </row>
    <row r="89" spans="1:19" x14ac:dyDescent="0.25">
      <c r="A89" s="41"/>
      <c r="B89" s="42"/>
      <c r="C89" s="42"/>
      <c r="D89" s="42"/>
      <c r="E89" s="42"/>
      <c r="F89" s="42"/>
      <c r="G89" s="42"/>
      <c r="H89" s="42"/>
      <c r="I89" s="42"/>
      <c r="J89" s="42"/>
      <c r="K89" s="42"/>
      <c r="L89" s="42"/>
      <c r="M89" s="42"/>
      <c r="N89" s="42"/>
      <c r="O89" s="42"/>
      <c r="P89" s="42"/>
      <c r="Q89" s="42"/>
      <c r="R89" s="43"/>
      <c r="S89" s="44"/>
    </row>
    <row r="90" spans="1:19" x14ac:dyDescent="0.25">
      <c r="A90" s="41"/>
      <c r="B90" s="42"/>
      <c r="C90" s="42"/>
      <c r="D90" s="42"/>
      <c r="E90" s="42"/>
      <c r="F90" s="42"/>
      <c r="G90" s="42"/>
      <c r="H90" s="42"/>
      <c r="I90" s="42"/>
      <c r="J90" s="42"/>
      <c r="K90" s="42"/>
      <c r="L90" s="42"/>
      <c r="M90" s="42"/>
      <c r="N90" s="42"/>
      <c r="O90" s="42"/>
      <c r="P90" s="42"/>
      <c r="Q90" s="42"/>
      <c r="R90" s="43"/>
      <c r="S90" s="44"/>
    </row>
    <row r="91" spans="1:19" x14ac:dyDescent="0.25">
      <c r="A91" s="80" t="str">
        <f>'Planilha Orçamentária Global'!A38</f>
        <v>5.0</v>
      </c>
      <c r="B91" s="355" t="str">
        <f>'Planilha Orçamentária Global'!D38</f>
        <v>SINALIZAÇÃO</v>
      </c>
      <c r="C91" s="355"/>
      <c r="D91" s="355"/>
      <c r="E91" s="355"/>
      <c r="F91" s="355"/>
      <c r="G91" s="355"/>
      <c r="H91" s="355"/>
      <c r="I91" s="355"/>
      <c r="J91" s="355"/>
      <c r="K91" s="355"/>
      <c r="L91" s="355"/>
      <c r="M91" s="355"/>
      <c r="N91" s="355"/>
      <c r="O91" s="355"/>
      <c r="P91" s="355"/>
      <c r="Q91" s="81"/>
      <c r="R91" s="82"/>
      <c r="S91" s="83"/>
    </row>
    <row r="92" spans="1:19" x14ac:dyDescent="0.25">
      <c r="A92" s="76" t="str">
        <f>'Planilha Orçamentária Global'!A39</f>
        <v>5.1</v>
      </c>
      <c r="B92" s="354" t="str">
        <f>'Planilha Orçamentária Global'!D39</f>
        <v xml:space="preserve">Placa esmaltada para identificação de rua </v>
      </c>
      <c r="C92" s="354"/>
      <c r="D92" s="354"/>
      <c r="E92" s="354"/>
      <c r="F92" s="354"/>
      <c r="G92" s="354"/>
      <c r="H92" s="354"/>
      <c r="I92" s="354"/>
      <c r="J92" s="354"/>
      <c r="K92" s="354"/>
      <c r="L92" s="354"/>
      <c r="M92" s="354"/>
      <c r="N92" s="354"/>
      <c r="O92" s="354"/>
      <c r="P92" s="354"/>
      <c r="Q92" s="77"/>
      <c r="R92" s="94">
        <f>TRUNC(A96,2)</f>
        <v>2</v>
      </c>
      <c r="S92" s="79" t="str">
        <f>'Planilha Orçamentária Global'!E39</f>
        <v>und</v>
      </c>
    </row>
    <row r="93" spans="1:19" x14ac:dyDescent="0.25">
      <c r="A93" s="45" t="s">
        <v>70</v>
      </c>
      <c r="B93" s="383" t="s">
        <v>66</v>
      </c>
      <c r="C93" s="383"/>
      <c r="D93" s="383"/>
      <c r="E93" s="383"/>
      <c r="F93" s="383"/>
      <c r="G93" s="383"/>
      <c r="H93" s="383"/>
      <c r="I93" s="45" t="s">
        <v>67</v>
      </c>
      <c r="J93" s="45" t="s">
        <v>68</v>
      </c>
      <c r="K93" s="45" t="s">
        <v>69</v>
      </c>
      <c r="L93" s="45" t="s">
        <v>71</v>
      </c>
      <c r="M93" s="45" t="s">
        <v>72</v>
      </c>
      <c r="N93" s="45" t="s">
        <v>73</v>
      </c>
      <c r="O93" s="45" t="s">
        <v>74</v>
      </c>
      <c r="P93" s="45" t="s">
        <v>75</v>
      </c>
      <c r="Q93" s="384" t="s">
        <v>76</v>
      </c>
      <c r="R93" s="384"/>
      <c r="S93" s="384"/>
    </row>
    <row r="94" spans="1:19" x14ac:dyDescent="0.25">
      <c r="A94" s="61">
        <v>2</v>
      </c>
      <c r="B94" s="46"/>
      <c r="C94" s="47"/>
      <c r="D94" s="48"/>
      <c r="E94" s="47"/>
      <c r="F94" s="47"/>
      <c r="G94" s="47"/>
      <c r="H94" s="49"/>
      <c r="I94" s="47"/>
      <c r="J94" s="56"/>
      <c r="K94" s="47"/>
      <c r="L94" s="56"/>
      <c r="M94" s="47"/>
      <c r="N94" s="59"/>
      <c r="O94" s="47"/>
      <c r="P94" s="56"/>
      <c r="Q94" s="360"/>
      <c r="R94" s="361"/>
      <c r="S94" s="362"/>
    </row>
    <row r="95" spans="1:19" x14ac:dyDescent="0.25">
      <c r="A95" s="62"/>
      <c r="B95" s="50"/>
      <c r="C95" s="51"/>
      <c r="D95" s="51"/>
      <c r="E95" s="51"/>
      <c r="F95" s="51"/>
      <c r="G95" s="51"/>
      <c r="H95" s="52"/>
      <c r="I95" s="51"/>
      <c r="J95" s="57"/>
      <c r="K95" s="51"/>
      <c r="L95" s="57"/>
      <c r="M95" s="120"/>
      <c r="N95" s="60"/>
      <c r="O95" s="51"/>
      <c r="P95" s="57"/>
      <c r="Q95" s="363"/>
      <c r="R95" s="364"/>
      <c r="S95" s="365"/>
    </row>
    <row r="96" spans="1:19" x14ac:dyDescent="0.25">
      <c r="A96" s="67">
        <f>SUM(A94:A95)</f>
        <v>2</v>
      </c>
      <c r="B96" s="68"/>
      <c r="C96" s="68"/>
      <c r="D96" s="68"/>
      <c r="E96" s="68"/>
      <c r="F96" s="68"/>
      <c r="G96" s="68"/>
      <c r="H96" s="68"/>
      <c r="I96" s="69"/>
      <c r="J96" s="69"/>
      <c r="K96" s="69"/>
      <c r="L96" s="69"/>
      <c r="M96" s="69"/>
      <c r="N96" s="69"/>
      <c r="O96" s="69"/>
      <c r="P96" s="69"/>
      <c r="Q96" s="68"/>
      <c r="R96" s="70"/>
      <c r="S96" s="71"/>
    </row>
    <row r="99" spans="1:19" x14ac:dyDescent="0.25">
      <c r="A99" s="76" t="str">
        <f>'Planilha Orçamentária Global'!A40</f>
        <v>5.2</v>
      </c>
      <c r="B99" s="354" t="str">
        <f>'Planilha Orçamentária Global'!D40</f>
        <v>Placa de sinalização em chapa de aço num 16 com pintura refletiva</v>
      </c>
      <c r="C99" s="354"/>
      <c r="D99" s="354"/>
      <c r="E99" s="354"/>
      <c r="F99" s="354"/>
      <c r="G99" s="354"/>
      <c r="H99" s="354"/>
      <c r="I99" s="354"/>
      <c r="J99" s="354"/>
      <c r="K99" s="354"/>
      <c r="L99" s="354"/>
      <c r="M99" s="354"/>
      <c r="N99" s="354"/>
      <c r="O99" s="354"/>
      <c r="P99" s="354"/>
      <c r="Q99" s="77"/>
      <c r="R99" s="94">
        <f>TRUNC(P103,2)</f>
        <v>0.3</v>
      </c>
      <c r="S99" s="79" t="str">
        <f>'Planilha Rua Jose Ricardo G C'!E40</f>
        <v>m²</v>
      </c>
    </row>
    <row r="100" spans="1:19" x14ac:dyDescent="0.25">
      <c r="A100" s="45"/>
      <c r="B100" s="383" t="s">
        <v>66</v>
      </c>
      <c r="C100" s="383"/>
      <c r="D100" s="383"/>
      <c r="E100" s="383"/>
      <c r="F100" s="383"/>
      <c r="G100" s="383"/>
      <c r="H100" s="383"/>
      <c r="I100" s="366" t="s">
        <v>5</v>
      </c>
      <c r="J100" s="368"/>
      <c r="K100" s="366" t="s">
        <v>129</v>
      </c>
      <c r="L100" s="367"/>
      <c r="M100" s="367"/>
      <c r="N100" s="368"/>
      <c r="O100" s="45" t="s">
        <v>130</v>
      </c>
      <c r="P100" s="45" t="s">
        <v>118</v>
      </c>
      <c r="Q100" s="384" t="s">
        <v>76</v>
      </c>
      <c r="R100" s="384"/>
      <c r="S100" s="384"/>
    </row>
    <row r="101" spans="1:19" x14ac:dyDescent="0.25">
      <c r="A101" s="61"/>
      <c r="B101" s="46"/>
      <c r="C101" s="47"/>
      <c r="D101" s="48"/>
      <c r="E101" s="47"/>
      <c r="F101" s="47"/>
      <c r="G101" s="47"/>
      <c r="H101" s="49"/>
      <c r="I101" s="360">
        <v>1</v>
      </c>
      <c r="J101" s="362"/>
      <c r="K101" s="360" t="s">
        <v>135</v>
      </c>
      <c r="L101" s="361"/>
      <c r="M101" s="361"/>
      <c r="N101" s="362"/>
      <c r="O101" s="216">
        <v>0.29799999999999999</v>
      </c>
      <c r="P101" s="164">
        <f>O101*I101</f>
        <v>0.3</v>
      </c>
      <c r="Q101" s="360"/>
      <c r="R101" s="361"/>
      <c r="S101" s="362"/>
    </row>
    <row r="102" spans="1:19" x14ac:dyDescent="0.25">
      <c r="A102" s="62"/>
      <c r="B102" s="50"/>
      <c r="C102" s="51"/>
      <c r="D102" s="51"/>
      <c r="E102" s="51"/>
      <c r="F102" s="51"/>
      <c r="G102" s="51"/>
      <c r="H102" s="52"/>
      <c r="I102" s="363"/>
      <c r="J102" s="365"/>
      <c r="K102" s="363"/>
      <c r="L102" s="364"/>
      <c r="M102" s="364"/>
      <c r="N102" s="365"/>
      <c r="O102" s="51"/>
      <c r="P102" s="187">
        <f>O102*I102</f>
        <v>0</v>
      </c>
      <c r="Q102" s="363"/>
      <c r="R102" s="364"/>
      <c r="S102" s="365"/>
    </row>
    <row r="103" spans="1:19" x14ac:dyDescent="0.25">
      <c r="A103" s="67"/>
      <c r="B103" s="68"/>
      <c r="C103" s="68"/>
      <c r="D103" s="68"/>
      <c r="E103" s="68"/>
      <c r="F103" s="68"/>
      <c r="G103" s="68"/>
      <c r="H103" s="68"/>
      <c r="I103" s="388">
        <f>SUM(I101:J102)</f>
        <v>1</v>
      </c>
      <c r="J103" s="388"/>
      <c r="K103" s="69"/>
      <c r="L103" s="69"/>
      <c r="M103" s="69"/>
      <c r="N103" s="69"/>
      <c r="O103" s="69"/>
      <c r="P103" s="296">
        <f>SUM(P101:P102)</f>
        <v>0.3</v>
      </c>
      <c r="Q103" s="68"/>
      <c r="R103" s="70"/>
      <c r="S103" s="71"/>
    </row>
    <row r="106" spans="1:19" x14ac:dyDescent="0.25">
      <c r="A106" s="76" t="str">
        <f>'Planilha Orçamentária Global'!A41</f>
        <v>5.3</v>
      </c>
      <c r="B106" s="354" t="str">
        <f>'Planilha Orçamentária Global'!D41</f>
        <v>Sinalização horizontal com tinta retrorrefletiva a base de resina acrílica com microesferas de vidro</v>
      </c>
      <c r="C106" s="354"/>
      <c r="D106" s="354"/>
      <c r="E106" s="354"/>
      <c r="F106" s="354"/>
      <c r="G106" s="354"/>
      <c r="H106" s="354"/>
      <c r="I106" s="354"/>
      <c r="J106" s="354"/>
      <c r="K106" s="354"/>
      <c r="L106" s="354"/>
      <c r="M106" s="354"/>
      <c r="N106" s="354"/>
      <c r="O106" s="354"/>
      <c r="P106" s="354"/>
      <c r="Q106" s="77"/>
      <c r="R106" s="94">
        <f>TRUNC(P110,2)</f>
        <v>1</v>
      </c>
      <c r="S106" s="79" t="str">
        <f>'Planilha Orçamentária Global'!E41</f>
        <v>m²</v>
      </c>
    </row>
    <row r="107" spans="1:19" x14ac:dyDescent="0.25">
      <c r="A107" s="45" t="s">
        <v>70</v>
      </c>
      <c r="B107" s="383" t="s">
        <v>66</v>
      </c>
      <c r="C107" s="383"/>
      <c r="D107" s="383"/>
      <c r="E107" s="383"/>
      <c r="F107" s="383"/>
      <c r="G107" s="383"/>
      <c r="H107" s="383"/>
      <c r="I107" s="366"/>
      <c r="J107" s="368"/>
      <c r="K107" s="366" t="s">
        <v>131</v>
      </c>
      <c r="L107" s="367"/>
      <c r="M107" s="367"/>
      <c r="N107" s="368"/>
      <c r="O107" s="45" t="s">
        <v>130</v>
      </c>
      <c r="P107" s="45" t="s">
        <v>118</v>
      </c>
      <c r="Q107" s="384" t="s">
        <v>76</v>
      </c>
      <c r="R107" s="384"/>
      <c r="S107" s="384"/>
    </row>
    <row r="108" spans="1:19" x14ac:dyDescent="0.25">
      <c r="A108" s="61"/>
      <c r="B108" s="46"/>
      <c r="C108" s="47"/>
      <c r="D108" s="48"/>
      <c r="E108" s="47"/>
      <c r="F108" s="47"/>
      <c r="G108" s="47"/>
      <c r="H108" s="49"/>
      <c r="I108" s="360"/>
      <c r="J108" s="362"/>
      <c r="K108" s="389">
        <f>I86</f>
        <v>4</v>
      </c>
      <c r="L108" s="361"/>
      <c r="M108" s="361"/>
      <c r="N108" s="362"/>
      <c r="O108" s="161">
        <f>0.5*0.5</f>
        <v>0.25</v>
      </c>
      <c r="P108" s="164">
        <f>O108*K108</f>
        <v>1</v>
      </c>
      <c r="Q108" s="360"/>
      <c r="R108" s="361"/>
      <c r="S108" s="362"/>
    </row>
    <row r="109" spans="1:19" x14ac:dyDescent="0.25">
      <c r="A109" s="62"/>
      <c r="B109" s="50"/>
      <c r="C109" s="51"/>
      <c r="D109" s="51"/>
      <c r="E109" s="51"/>
      <c r="F109" s="51"/>
      <c r="G109" s="51"/>
      <c r="H109" s="52"/>
      <c r="I109" s="363"/>
      <c r="J109" s="365"/>
      <c r="K109" s="363"/>
      <c r="L109" s="364"/>
      <c r="M109" s="364"/>
      <c r="N109" s="365"/>
      <c r="O109" s="189"/>
      <c r="P109" s="168">
        <f>O109*K109</f>
        <v>0</v>
      </c>
      <c r="Q109" s="363"/>
      <c r="R109" s="364"/>
      <c r="S109" s="365"/>
    </row>
    <row r="110" spans="1:19" x14ac:dyDescent="0.25">
      <c r="A110" s="67"/>
      <c r="B110" s="68"/>
      <c r="C110" s="68"/>
      <c r="D110" s="68"/>
      <c r="E110" s="68"/>
      <c r="F110" s="68"/>
      <c r="G110" s="68"/>
      <c r="H110" s="68"/>
      <c r="I110" s="69"/>
      <c r="J110" s="69"/>
      <c r="K110" s="69"/>
      <c r="L110" s="69"/>
      <c r="M110" s="69"/>
      <c r="N110" s="69"/>
      <c r="O110" s="69"/>
      <c r="P110" s="69">
        <f>SUM(P108:P109)</f>
        <v>1</v>
      </c>
      <c r="Q110" s="68"/>
      <c r="R110" s="70"/>
      <c r="S110" s="71"/>
    </row>
    <row r="113" spans="1:19" x14ac:dyDescent="0.25">
      <c r="A113" s="76" t="str">
        <f>'Planilha Orçamentária Global'!A42</f>
        <v>5.4</v>
      </c>
      <c r="B113" s="354" t="str">
        <f>'Planilha Orçamentária Global'!D42</f>
        <v>Confecção suporte e travessa para placa de sinalização</v>
      </c>
      <c r="C113" s="354"/>
      <c r="D113" s="354"/>
      <c r="E113" s="354"/>
      <c r="F113" s="354"/>
      <c r="G113" s="354"/>
      <c r="H113" s="354"/>
      <c r="I113" s="354"/>
      <c r="J113" s="354"/>
      <c r="K113" s="354"/>
      <c r="L113" s="354"/>
      <c r="M113" s="354"/>
      <c r="N113" s="354"/>
      <c r="O113" s="354"/>
      <c r="P113" s="354"/>
      <c r="Q113" s="77"/>
      <c r="R113" s="94">
        <f>K117</f>
        <v>3</v>
      </c>
      <c r="S113" s="79" t="str">
        <f>'Planilha Orçamentária Global'!E42</f>
        <v>und</v>
      </c>
    </row>
    <row r="114" spans="1:19" x14ac:dyDescent="0.25">
      <c r="A114" s="45"/>
      <c r="B114" s="383"/>
      <c r="C114" s="383"/>
      <c r="D114" s="383"/>
      <c r="E114" s="383"/>
      <c r="F114" s="383"/>
      <c r="G114" s="383"/>
      <c r="H114" s="383"/>
      <c r="I114" s="366"/>
      <c r="J114" s="368"/>
      <c r="K114" s="366" t="s">
        <v>132</v>
      </c>
      <c r="L114" s="367"/>
      <c r="M114" s="367"/>
      <c r="N114" s="368"/>
      <c r="O114" s="45"/>
      <c r="P114" s="45"/>
      <c r="Q114" s="384" t="s">
        <v>76</v>
      </c>
      <c r="R114" s="384"/>
      <c r="S114" s="384"/>
    </row>
    <row r="115" spans="1:19" x14ac:dyDescent="0.25">
      <c r="A115" s="61"/>
      <c r="B115" s="46"/>
      <c r="C115" s="47"/>
      <c r="D115" s="48"/>
      <c r="E115" s="47"/>
      <c r="F115" s="47"/>
      <c r="G115" s="47"/>
      <c r="H115" s="49"/>
      <c r="I115" s="360"/>
      <c r="J115" s="362"/>
      <c r="K115" s="389">
        <f>I103+A96</f>
        <v>3</v>
      </c>
      <c r="L115" s="361"/>
      <c r="M115" s="361"/>
      <c r="N115" s="362"/>
      <c r="O115" s="47"/>
      <c r="P115" s="164"/>
      <c r="Q115" s="360"/>
      <c r="R115" s="361"/>
      <c r="S115" s="362"/>
    </row>
    <row r="116" spans="1:19" x14ac:dyDescent="0.25">
      <c r="A116" s="62"/>
      <c r="B116" s="50"/>
      <c r="C116" s="51"/>
      <c r="D116" s="51"/>
      <c r="E116" s="51"/>
      <c r="F116" s="51"/>
      <c r="G116" s="51"/>
      <c r="H116" s="52"/>
      <c r="I116" s="363"/>
      <c r="J116" s="365"/>
      <c r="K116" s="363"/>
      <c r="L116" s="364"/>
      <c r="M116" s="364"/>
      <c r="N116" s="365"/>
      <c r="O116" s="51"/>
      <c r="P116" s="168"/>
      <c r="Q116" s="363"/>
      <c r="R116" s="364"/>
      <c r="S116" s="365"/>
    </row>
    <row r="117" spans="1:19" x14ac:dyDescent="0.25">
      <c r="A117" s="67"/>
      <c r="B117" s="68"/>
      <c r="C117" s="68"/>
      <c r="D117" s="68"/>
      <c r="E117" s="68"/>
      <c r="F117" s="68"/>
      <c r="G117" s="68"/>
      <c r="H117" s="68"/>
      <c r="I117" s="69"/>
      <c r="J117" s="69"/>
      <c r="K117" s="388">
        <f>SUM(K115:N116)</f>
        <v>3</v>
      </c>
      <c r="L117" s="388"/>
      <c r="M117" s="388"/>
      <c r="N117" s="388"/>
      <c r="O117" s="69"/>
      <c r="P117" s="69"/>
      <c r="Q117" s="68"/>
      <c r="R117" s="70"/>
      <c r="S117" s="71"/>
    </row>
  </sheetData>
  <mergeCells count="125">
    <mergeCell ref="K117:N117"/>
    <mergeCell ref="I116:J116"/>
    <mergeCell ref="K116:N116"/>
    <mergeCell ref="Q116:S116"/>
    <mergeCell ref="B113:P113"/>
    <mergeCell ref="B114:H114"/>
    <mergeCell ref="I114:J114"/>
    <mergeCell ref="K114:N114"/>
    <mergeCell ref="Q114:S114"/>
    <mergeCell ref="I115:J115"/>
    <mergeCell ref="K115:N115"/>
    <mergeCell ref="Q115:S115"/>
    <mergeCell ref="I108:J108"/>
    <mergeCell ref="K108:N108"/>
    <mergeCell ref="Q108:S108"/>
    <mergeCell ref="I109:J109"/>
    <mergeCell ref="K109:N109"/>
    <mergeCell ref="Q109:S109"/>
    <mergeCell ref="I103:J103"/>
    <mergeCell ref="B106:P106"/>
    <mergeCell ref="B107:H107"/>
    <mergeCell ref="I107:J107"/>
    <mergeCell ref="K107:N107"/>
    <mergeCell ref="Q107:S107"/>
    <mergeCell ref="I101:J101"/>
    <mergeCell ref="K101:N101"/>
    <mergeCell ref="Q101:S101"/>
    <mergeCell ref="I102:J102"/>
    <mergeCell ref="K102:N102"/>
    <mergeCell ref="Q102:S102"/>
    <mergeCell ref="Q95:S95"/>
    <mergeCell ref="B99:P99"/>
    <mergeCell ref="B100:H100"/>
    <mergeCell ref="I100:J100"/>
    <mergeCell ref="K100:N100"/>
    <mergeCell ref="Q100:S100"/>
    <mergeCell ref="N88:O88"/>
    <mergeCell ref="B91:P91"/>
    <mergeCell ref="B92:P92"/>
    <mergeCell ref="B93:H93"/>
    <mergeCell ref="Q93:S93"/>
    <mergeCell ref="Q94:S94"/>
    <mergeCell ref="I86:J86"/>
    <mergeCell ref="K86:M86"/>
    <mergeCell ref="N86:O86"/>
    <mergeCell ref="Q86:S86"/>
    <mergeCell ref="I87:J87"/>
    <mergeCell ref="K87:M87"/>
    <mergeCell ref="N87:O87"/>
    <mergeCell ref="Q87:S87"/>
    <mergeCell ref="B84:P84"/>
    <mergeCell ref="B85:H85"/>
    <mergeCell ref="I85:J85"/>
    <mergeCell ref="K85:M85"/>
    <mergeCell ref="N85:O85"/>
    <mergeCell ref="Q85:S85"/>
    <mergeCell ref="B76:P76"/>
    <mergeCell ref="B77:H77"/>
    <mergeCell ref="Q77:S77"/>
    <mergeCell ref="Q78:S78"/>
    <mergeCell ref="Q79:S79"/>
    <mergeCell ref="B83:P83"/>
    <mergeCell ref="I72:J72"/>
    <mergeCell ref="K72:L72"/>
    <mergeCell ref="M72:N72"/>
    <mergeCell ref="O72:P72"/>
    <mergeCell ref="Q72:S72"/>
    <mergeCell ref="O73:P73"/>
    <mergeCell ref="Q70:S70"/>
    <mergeCell ref="I71:J71"/>
    <mergeCell ref="K71:L71"/>
    <mergeCell ref="M71:N71"/>
    <mergeCell ref="O71:P71"/>
    <mergeCell ref="Q71:S71"/>
    <mergeCell ref="Q57:S57"/>
    <mergeCell ref="B45:P45"/>
    <mergeCell ref="B46:P46"/>
    <mergeCell ref="B47:P47"/>
    <mergeCell ref="B48:H48"/>
    <mergeCell ref="Q48:S48"/>
    <mergeCell ref="Q49:S49"/>
    <mergeCell ref="B69:P69"/>
    <mergeCell ref="B70:H70"/>
    <mergeCell ref="I70:J70"/>
    <mergeCell ref="K70:L70"/>
    <mergeCell ref="M70:N70"/>
    <mergeCell ref="O70:P70"/>
    <mergeCell ref="Q58:S58"/>
    <mergeCell ref="B62:P62"/>
    <mergeCell ref="B63:P63"/>
    <mergeCell ref="B64:H64"/>
    <mergeCell ref="Q64:S64"/>
    <mergeCell ref="Q65:S65"/>
    <mergeCell ref="B38:P38"/>
    <mergeCell ref="B39:H39"/>
    <mergeCell ref="Q39:S39"/>
    <mergeCell ref="Q40:S40"/>
    <mergeCell ref="Q41:S41"/>
    <mergeCell ref="Q50:S50"/>
    <mergeCell ref="B54:P54"/>
    <mergeCell ref="B55:P55"/>
    <mergeCell ref="B56:H56"/>
    <mergeCell ref="Q56:S56"/>
    <mergeCell ref="B32:H32"/>
    <mergeCell ref="Q32:S32"/>
    <mergeCell ref="Q33:S33"/>
    <mergeCell ref="Q34:S34"/>
    <mergeCell ref="B24:H24"/>
    <mergeCell ref="Q24:S24"/>
    <mergeCell ref="Q25:S25"/>
    <mergeCell ref="B29:P29"/>
    <mergeCell ref="B30:P30"/>
    <mergeCell ref="B31:P31"/>
    <mergeCell ref="B16:P16"/>
    <mergeCell ref="B17:H17"/>
    <mergeCell ref="Q17:S17"/>
    <mergeCell ref="Q18:S18"/>
    <mergeCell ref="Q19:S19"/>
    <mergeCell ref="B23:P23"/>
    <mergeCell ref="A1:S2"/>
    <mergeCell ref="B9:P9"/>
    <mergeCell ref="B10:P10"/>
    <mergeCell ref="Q11:S11"/>
    <mergeCell ref="Q12:S12"/>
    <mergeCell ref="B15:P15"/>
  </mergeCells>
  <pageMargins left="0.51181102362204722" right="0.51181102362204722" top="0.78740157480314965" bottom="0.78740157480314965" header="0.31496062992125984" footer="0.31496062992125984"/>
  <pageSetup paperSize="9" scale="68" orientation="portrait" r:id="rId1"/>
  <rowBreaks count="1" manualBreakCount="1">
    <brk id="68" max="18" man="1"/>
  </rowBreaks>
  <colBreaks count="1" manualBreakCount="1">
    <brk id="19" max="1048575" man="1"/>
  </col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A7:CA43"/>
  <sheetViews>
    <sheetView view="pageBreakPreview" topLeftCell="A25" zoomScale="120" zoomScaleNormal="85" zoomScaleSheetLayoutView="120" workbookViewId="0">
      <selection activeCell="I37" sqref="I37"/>
    </sheetView>
  </sheetViews>
  <sheetFormatPr defaultRowHeight="15" x14ac:dyDescent="0.25"/>
  <cols>
    <col min="1" max="2" width="9.140625" style="102"/>
    <col min="3" max="3" width="12.5703125" style="102" customWidth="1"/>
    <col min="4" max="4" width="70.28515625" style="102" customWidth="1"/>
    <col min="5" max="5" width="9.140625" style="102"/>
    <col min="6" max="6" width="11.7109375" style="102" customWidth="1"/>
    <col min="7" max="7" width="13.42578125" style="102" customWidth="1"/>
    <col min="8" max="8" width="13.28515625" style="102" customWidth="1"/>
    <col min="9" max="9" width="18.140625" style="102" customWidth="1"/>
    <col min="10" max="16384" width="9.140625" style="102"/>
  </cols>
  <sheetData>
    <row r="7" spans="1:79" ht="15" customHeight="1" x14ac:dyDescent="0.3">
      <c r="A7" s="349" t="s">
        <v>55</v>
      </c>
      <c r="B7" s="349"/>
      <c r="C7" s="349"/>
      <c r="D7" s="349"/>
      <c r="E7" s="349"/>
      <c r="F7" s="349"/>
      <c r="G7" s="349"/>
      <c r="H7" s="349"/>
      <c r="I7" s="349"/>
      <c r="J7" s="128"/>
      <c r="K7" s="128"/>
      <c r="L7" s="128"/>
      <c r="M7" s="128"/>
      <c r="N7" s="128"/>
      <c r="O7" s="128"/>
      <c r="P7" s="128"/>
      <c r="Q7" s="128"/>
      <c r="R7" s="128"/>
      <c r="S7" s="128"/>
      <c r="T7" s="128"/>
      <c r="U7" s="128"/>
      <c r="V7" s="128"/>
      <c r="W7" s="128"/>
      <c r="X7" s="128"/>
      <c r="Y7" s="128"/>
      <c r="Z7" s="128"/>
      <c r="AA7" s="128"/>
      <c r="AB7" s="128"/>
      <c r="AC7" s="128"/>
      <c r="AD7" s="128"/>
      <c r="AE7" s="128"/>
      <c r="AF7" s="128"/>
      <c r="AG7" s="128"/>
      <c r="AH7" s="128"/>
      <c r="AI7" s="128"/>
      <c r="AJ7" s="128"/>
      <c r="AK7" s="128"/>
      <c r="AL7" s="128"/>
      <c r="AM7" s="128"/>
      <c r="AN7" s="128"/>
      <c r="AO7" s="128"/>
      <c r="AP7" s="128"/>
      <c r="AQ7" s="128"/>
      <c r="AR7" s="128"/>
      <c r="AS7" s="128"/>
      <c r="AT7" s="128"/>
      <c r="AU7" s="128"/>
      <c r="AV7" s="128"/>
      <c r="AW7" s="128"/>
      <c r="AX7" s="128"/>
      <c r="AY7" s="128"/>
      <c r="AZ7" s="128"/>
      <c r="BA7" s="128"/>
      <c r="BB7" s="128"/>
      <c r="BC7" s="128"/>
      <c r="BD7" s="128"/>
      <c r="BE7" s="128"/>
      <c r="BF7" s="128"/>
      <c r="BG7" s="128"/>
      <c r="BH7" s="128"/>
      <c r="BI7" s="128"/>
      <c r="BJ7" s="128"/>
      <c r="BK7" s="128"/>
      <c r="BL7" s="128"/>
      <c r="BM7" s="128"/>
      <c r="BN7" s="128"/>
      <c r="BO7" s="128"/>
      <c r="BP7" s="128"/>
      <c r="BQ7" s="128"/>
      <c r="BR7" s="128"/>
      <c r="BS7" s="128"/>
      <c r="BT7" s="128"/>
      <c r="BU7" s="128"/>
      <c r="BV7" s="128"/>
      <c r="BW7" s="128"/>
      <c r="BX7" s="128"/>
      <c r="BY7" s="128"/>
      <c r="BZ7" s="128"/>
      <c r="CA7" s="128"/>
    </row>
    <row r="8" spans="1:79" ht="15" customHeight="1" x14ac:dyDescent="0.3">
      <c r="A8" s="128"/>
      <c r="B8" s="128"/>
      <c r="C8" s="128"/>
      <c r="D8" s="128"/>
      <c r="E8" s="128"/>
      <c r="F8" s="128"/>
      <c r="G8" s="128"/>
      <c r="H8" s="128"/>
      <c r="I8" s="128"/>
      <c r="J8" s="128"/>
      <c r="K8" s="128"/>
      <c r="L8" s="128"/>
      <c r="M8" s="128"/>
      <c r="N8" s="128"/>
      <c r="O8" s="128"/>
      <c r="P8" s="128"/>
      <c r="Q8" s="128"/>
      <c r="R8" s="128"/>
      <c r="S8" s="128"/>
      <c r="T8" s="128"/>
      <c r="U8" s="128"/>
      <c r="V8" s="128"/>
      <c r="W8" s="128"/>
      <c r="X8" s="128"/>
      <c r="Y8" s="128"/>
      <c r="Z8" s="128"/>
      <c r="AA8" s="128"/>
      <c r="AB8" s="128"/>
      <c r="AC8" s="128"/>
      <c r="AD8" s="128"/>
      <c r="AE8" s="128"/>
      <c r="AF8" s="128"/>
      <c r="AG8" s="128"/>
      <c r="AH8" s="128"/>
      <c r="AI8" s="128"/>
      <c r="AJ8" s="128"/>
      <c r="AK8" s="128"/>
      <c r="AL8" s="128"/>
      <c r="AM8" s="128"/>
      <c r="AN8" s="128"/>
      <c r="AO8" s="128"/>
      <c r="AP8" s="128"/>
      <c r="AQ8" s="128"/>
      <c r="AR8" s="128"/>
      <c r="AS8" s="128"/>
      <c r="AT8" s="128"/>
      <c r="AU8" s="128"/>
      <c r="AV8" s="128"/>
      <c r="AW8" s="128"/>
      <c r="AX8" s="128"/>
      <c r="AY8" s="128"/>
      <c r="AZ8" s="128"/>
      <c r="BA8" s="128"/>
      <c r="BB8" s="128"/>
      <c r="BC8" s="128"/>
      <c r="BD8" s="128"/>
      <c r="BE8" s="128"/>
      <c r="BF8" s="128"/>
      <c r="BG8" s="128"/>
      <c r="BH8" s="128"/>
      <c r="BI8" s="128"/>
      <c r="BJ8" s="128"/>
      <c r="BK8" s="128"/>
      <c r="BL8" s="128"/>
      <c r="BM8" s="128"/>
      <c r="BN8" s="128"/>
      <c r="BO8" s="128"/>
      <c r="BP8" s="128"/>
      <c r="BQ8" s="128"/>
      <c r="BR8" s="128"/>
      <c r="BS8" s="128"/>
      <c r="BT8" s="128"/>
      <c r="BU8" s="128"/>
      <c r="BV8" s="128"/>
      <c r="BW8" s="128"/>
      <c r="BX8" s="128"/>
      <c r="BY8" s="128"/>
      <c r="BZ8" s="128"/>
      <c r="CA8" s="128"/>
    </row>
    <row r="9" spans="1:79" x14ac:dyDescent="0.25">
      <c r="A9" s="350" t="s">
        <v>56</v>
      </c>
      <c r="B9" s="350"/>
      <c r="C9" s="350"/>
      <c r="D9" s="350"/>
      <c r="E9" s="350"/>
      <c r="F9" s="350"/>
      <c r="G9" s="350"/>
      <c r="H9" s="350"/>
      <c r="I9" s="350"/>
      <c r="J9" s="127"/>
      <c r="K9" s="127"/>
      <c r="L9" s="127"/>
      <c r="M9" s="127"/>
      <c r="N9" s="127"/>
      <c r="O9" s="127"/>
      <c r="P9" s="127"/>
      <c r="Q9" s="127"/>
      <c r="R9" s="127"/>
      <c r="S9" s="127"/>
      <c r="T9" s="127"/>
      <c r="U9" s="127"/>
      <c r="V9" s="127"/>
      <c r="W9" s="127"/>
      <c r="X9" s="127"/>
      <c r="Y9" s="127"/>
      <c r="Z9" s="127"/>
      <c r="AA9" s="127"/>
      <c r="AB9" s="127"/>
      <c r="AC9" s="127"/>
      <c r="AD9" s="127"/>
      <c r="AE9" s="127"/>
      <c r="AF9" s="127"/>
      <c r="AG9" s="127"/>
      <c r="AH9" s="127"/>
      <c r="AI9" s="127"/>
      <c r="AJ9" s="127"/>
      <c r="AK9" s="127"/>
      <c r="AL9" s="127"/>
      <c r="AM9" s="127"/>
      <c r="AN9" s="127"/>
      <c r="AO9" s="127"/>
      <c r="AP9" s="127"/>
      <c r="AQ9" s="127"/>
      <c r="AR9" s="127"/>
      <c r="AS9" s="127"/>
      <c r="AT9" s="127"/>
      <c r="AU9" s="127"/>
      <c r="AV9" s="127"/>
      <c r="AW9" s="127"/>
      <c r="AX9" s="127"/>
      <c r="AY9" s="127"/>
      <c r="AZ9" s="127"/>
      <c r="BA9" s="127"/>
      <c r="BB9" s="127"/>
      <c r="BC9" s="127"/>
      <c r="BD9" s="127"/>
      <c r="BE9" s="127"/>
      <c r="BF9" s="127"/>
      <c r="BG9" s="127"/>
      <c r="BH9" s="127"/>
      <c r="BI9" s="127"/>
      <c r="BJ9" s="127"/>
      <c r="BK9" s="127"/>
      <c r="BL9" s="127"/>
      <c r="BM9" s="127"/>
      <c r="BN9" s="127"/>
      <c r="BO9" s="127"/>
      <c r="BP9" s="127"/>
      <c r="BQ9" s="127"/>
      <c r="BR9" s="127"/>
      <c r="BS9" s="127"/>
      <c r="BT9" s="127"/>
      <c r="BU9" s="127"/>
      <c r="BV9" s="127"/>
      <c r="BW9" s="127"/>
      <c r="BX9" s="127"/>
      <c r="BY9" s="127"/>
      <c r="BZ9" s="127"/>
      <c r="CA9" s="127"/>
    </row>
    <row r="10" spans="1:79" x14ac:dyDescent="0.25">
      <c r="A10" s="350" t="s">
        <v>57</v>
      </c>
      <c r="B10" s="350"/>
      <c r="C10" s="350"/>
      <c r="D10" s="350"/>
      <c r="E10" s="350"/>
      <c r="F10" s="350"/>
      <c r="G10" s="350"/>
      <c r="H10" s="350"/>
      <c r="I10" s="350"/>
      <c r="J10" s="127"/>
      <c r="K10" s="127"/>
      <c r="L10" s="127"/>
      <c r="M10" s="127"/>
      <c r="N10" s="127"/>
      <c r="O10" s="127"/>
      <c r="P10" s="127"/>
      <c r="Q10" s="127"/>
      <c r="R10" s="127"/>
      <c r="S10" s="127"/>
      <c r="T10" s="127"/>
      <c r="U10" s="127"/>
      <c r="V10" s="127"/>
      <c r="W10" s="127"/>
      <c r="X10" s="127"/>
      <c r="Y10" s="127"/>
      <c r="Z10" s="127"/>
      <c r="AA10" s="127"/>
      <c r="AB10" s="127"/>
      <c r="AC10" s="127"/>
      <c r="AD10" s="127"/>
      <c r="AE10" s="127"/>
      <c r="AF10" s="127"/>
      <c r="AG10" s="127"/>
      <c r="AH10" s="127"/>
      <c r="AI10" s="127"/>
      <c r="AJ10" s="127"/>
      <c r="AK10" s="127"/>
      <c r="AL10" s="127"/>
      <c r="AM10" s="127"/>
      <c r="AN10" s="127"/>
      <c r="AO10" s="127"/>
      <c r="AP10" s="127"/>
      <c r="AQ10" s="127"/>
      <c r="AR10" s="127"/>
      <c r="AS10" s="127"/>
      <c r="AT10" s="127"/>
      <c r="AU10" s="127"/>
      <c r="AV10" s="127"/>
      <c r="AW10" s="127"/>
      <c r="AX10" s="127"/>
      <c r="AY10" s="127"/>
      <c r="AZ10" s="127"/>
      <c r="BA10" s="127"/>
      <c r="BB10" s="127"/>
      <c r="BC10" s="127"/>
      <c r="BD10" s="127"/>
      <c r="BE10" s="127"/>
      <c r="BF10" s="127"/>
      <c r="BG10" s="127"/>
      <c r="BH10" s="127"/>
      <c r="BI10" s="127"/>
      <c r="BJ10" s="127"/>
      <c r="BK10" s="127"/>
      <c r="BL10" s="127"/>
      <c r="BM10" s="127"/>
      <c r="BN10" s="127"/>
      <c r="BO10" s="127"/>
      <c r="BP10" s="127"/>
      <c r="BQ10" s="127"/>
      <c r="BR10" s="127"/>
      <c r="BS10" s="127"/>
      <c r="BT10" s="127"/>
      <c r="BU10" s="127"/>
      <c r="BV10" s="127"/>
      <c r="BW10" s="127"/>
      <c r="BX10" s="127"/>
      <c r="BY10" s="127"/>
      <c r="BZ10" s="127"/>
      <c r="CA10" s="127"/>
    </row>
    <row r="12" spans="1:79" ht="15.75" x14ac:dyDescent="0.25">
      <c r="A12" s="129" t="s">
        <v>58</v>
      </c>
    </row>
    <row r="13" spans="1:79" ht="15.75" x14ac:dyDescent="0.25">
      <c r="A13" s="130" t="s">
        <v>59</v>
      </c>
    </row>
    <row r="14" spans="1:79" ht="15.75" x14ac:dyDescent="0.25">
      <c r="A14" s="130" t="s">
        <v>60</v>
      </c>
    </row>
    <row r="15" spans="1:79" ht="15.75" x14ac:dyDescent="0.25">
      <c r="A15" s="129" t="s">
        <v>61</v>
      </c>
      <c r="B15" s="1" t="s">
        <v>145</v>
      </c>
      <c r="H15" s="1" t="s">
        <v>16</v>
      </c>
      <c r="I15" s="3">
        <v>44136</v>
      </c>
    </row>
    <row r="16" spans="1:79" x14ac:dyDescent="0.25">
      <c r="H16" s="1" t="s">
        <v>17</v>
      </c>
      <c r="I16" s="4">
        <v>0.26140000000000002</v>
      </c>
    </row>
    <row r="17" spans="1:11" ht="45" x14ac:dyDescent="0.25">
      <c r="A17" s="2" t="s">
        <v>0</v>
      </c>
      <c r="B17" s="2" t="s">
        <v>1</v>
      </c>
      <c r="C17" s="2" t="s">
        <v>2</v>
      </c>
      <c r="D17" s="2" t="s">
        <v>3</v>
      </c>
      <c r="E17" s="2" t="s">
        <v>4</v>
      </c>
      <c r="F17" s="2" t="s">
        <v>5</v>
      </c>
      <c r="G17" s="2" t="s">
        <v>6</v>
      </c>
      <c r="H17" s="2" t="s">
        <v>7</v>
      </c>
      <c r="I17" s="2" t="s">
        <v>8</v>
      </c>
    </row>
    <row r="18" spans="1:11" x14ac:dyDescent="0.25">
      <c r="A18" s="5" t="str">
        <f>'Planilha Orçamentária Global'!A18</f>
        <v>1.0</v>
      </c>
      <c r="B18" s="6"/>
      <c r="C18" s="6"/>
      <c r="D18" s="7" t="str">
        <f>'Planilha Orçamentária Global'!D18</f>
        <v>ADMINISTRAÇÃO DA OBRA</v>
      </c>
      <c r="E18" s="6"/>
      <c r="F18" s="6"/>
      <c r="G18" s="6"/>
      <c r="H18" s="6"/>
      <c r="I18" s="32">
        <f>SUM(I19)</f>
        <v>0</v>
      </c>
      <c r="K18" s="343"/>
    </row>
    <row r="19" spans="1:11" x14ac:dyDescent="0.25">
      <c r="A19" s="227" t="str">
        <f>'Planilha Orçamentária Global'!A19</f>
        <v>1.1</v>
      </c>
      <c r="B19" s="223" t="str">
        <f>'Planilha Orçamentária Global'!B19</f>
        <v>CPU</v>
      </c>
      <c r="C19" s="223" t="str">
        <f>'Planilha Orçamentária Global'!C19</f>
        <v>CPU 01</v>
      </c>
      <c r="D19" s="222" t="str">
        <f>'Planilha Orçamentária Global'!D19</f>
        <v xml:space="preserve">Administração da obra </v>
      </c>
      <c r="E19" s="223" t="str">
        <f>'Planilha Orçamentária Global'!E19</f>
        <v>mês</v>
      </c>
      <c r="F19" s="228">
        <f>'Mem Calc R Maria Salete STN T2'!R10</f>
        <v>0</v>
      </c>
      <c r="G19" s="228">
        <f>'Planilha Orçamentária Global'!G19</f>
        <v>6492.6</v>
      </c>
      <c r="H19" s="228">
        <f>TRUNC(G19*(1+$I$16),2)</f>
        <v>8189.76</v>
      </c>
      <c r="I19" s="8">
        <f>TRUNC(H19*F19,2)</f>
        <v>0</v>
      </c>
      <c r="K19" s="343"/>
    </row>
    <row r="20" spans="1:11" x14ac:dyDescent="0.25">
      <c r="A20" s="9" t="str">
        <f>'Planilha Orçamentária Global'!A20</f>
        <v>2.0</v>
      </c>
      <c r="B20" s="10"/>
      <c r="C20" s="10"/>
      <c r="D20" s="11" t="str">
        <f>'Planilha Orçamentária Global'!D20</f>
        <v>SERVIÇOS PRELIMINARES</v>
      </c>
      <c r="E20" s="10"/>
      <c r="F20" s="12"/>
      <c r="G20" s="12"/>
      <c r="H20" s="12"/>
      <c r="I20" s="31">
        <f>SUM(I21:I22)</f>
        <v>268.88</v>
      </c>
      <c r="K20" s="343"/>
    </row>
    <row r="21" spans="1:11" x14ac:dyDescent="0.25">
      <c r="A21" s="227" t="str">
        <f>'Planilha Orçamentária Global'!A21</f>
        <v>2.1</v>
      </c>
      <c r="B21" s="223" t="str">
        <f>'Planilha Orçamentária Global'!B21</f>
        <v>SINAPI</v>
      </c>
      <c r="C21" s="223">
        <f>'Planilha Orçamentária Global'!C21</f>
        <v>99064</v>
      </c>
      <c r="D21" s="220" t="str">
        <f>'Planilha Orçamentária Global'!D21</f>
        <v>Locação de pavimentação. Af_10/2018</v>
      </c>
      <c r="E21" s="223" t="str">
        <f>'Planilha Orçamentária Global'!E21</f>
        <v>m²</v>
      </c>
      <c r="F21" s="228">
        <f>'Mem Calc R Maria Salete STN T2'!R16</f>
        <v>527.21</v>
      </c>
      <c r="G21" s="228">
        <f>'Planilha Orçamentária Global'!G21</f>
        <v>0.41</v>
      </c>
      <c r="H21" s="228">
        <f>TRUNC(G21*(1+$I$16),2)</f>
        <v>0.51</v>
      </c>
      <c r="I21" s="8">
        <f>(H21*F21)</f>
        <v>268.88</v>
      </c>
      <c r="K21" s="343"/>
    </row>
    <row r="22" spans="1:11" x14ac:dyDescent="0.25">
      <c r="A22" s="227" t="str">
        <f>'Planilha Orçamentária Global'!A22</f>
        <v>2.2</v>
      </c>
      <c r="B22" s="223" t="str">
        <f>'Planilha Orçamentária Global'!B22</f>
        <v>ORSE</v>
      </c>
      <c r="C22" s="223" t="str">
        <f>'Planilha Orçamentária Global'!C22</f>
        <v>51/ORSE</v>
      </c>
      <c r="D22" s="220" t="str">
        <f>'Planilha Orçamentária Global'!D22</f>
        <v>Placa de obra em chapa de aço galvanizado</v>
      </c>
      <c r="E22" s="223" t="str">
        <f>'Planilha Orçamentária Global'!E22</f>
        <v>m²</v>
      </c>
      <c r="F22" s="228">
        <f>'Mem Calc R Maria Salete STN T2'!R23</f>
        <v>0</v>
      </c>
      <c r="G22" s="228">
        <f>'Planilha Orçamentária Global'!G22</f>
        <v>319.95999999999998</v>
      </c>
      <c r="H22" s="228">
        <f>TRUNC(G22*(1+$I$16),2)</f>
        <v>403.59</v>
      </c>
      <c r="I22" s="8">
        <f>TRUNC(H22*F22,2)</f>
        <v>0</v>
      </c>
      <c r="K22" s="343"/>
    </row>
    <row r="23" spans="1:11" x14ac:dyDescent="0.25">
      <c r="A23" s="9" t="str">
        <f>'Planilha Orçamentária Global'!A23</f>
        <v>3.0</v>
      </c>
      <c r="B23" s="10"/>
      <c r="C23" s="10"/>
      <c r="D23" s="11" t="str">
        <f>'Planilha Orçamentária Global'!D23</f>
        <v>TERRAPLANAGEM E PAVIMENTAÇÃO</v>
      </c>
      <c r="E23" s="10"/>
      <c r="F23" s="12"/>
      <c r="G23" s="12"/>
      <c r="H23" s="12"/>
      <c r="I23" s="31">
        <f>TRUNC(SUM(I25:I31),2)</f>
        <v>50640.9</v>
      </c>
      <c r="K23" s="343"/>
    </row>
    <row r="24" spans="1:11" x14ac:dyDescent="0.25">
      <c r="A24" s="13" t="str">
        <f>'Planilha Orçamentária Global'!A24</f>
        <v>3.1</v>
      </c>
      <c r="B24" s="14"/>
      <c r="C24" s="14"/>
      <c r="D24" s="15" t="str">
        <f>'Planilha Orçamentária Global'!D24</f>
        <v xml:space="preserve">Terraplanagem  </v>
      </c>
      <c r="E24" s="14"/>
      <c r="F24" s="16"/>
      <c r="G24" s="16"/>
      <c r="H24" s="16"/>
      <c r="I24" s="17"/>
      <c r="K24" s="343"/>
    </row>
    <row r="25" spans="1:11" ht="30" x14ac:dyDescent="0.25">
      <c r="A25" s="227" t="str">
        <f>'Planilha Orçamentária Global'!A25</f>
        <v>3.1.1</v>
      </c>
      <c r="B25" s="223" t="str">
        <f>'Planilha Orçamentária Global'!B25</f>
        <v>SINAPI</v>
      </c>
      <c r="C25" s="18">
        <f>'Planilha Orçamentária Global'!C25</f>
        <v>101115</v>
      </c>
      <c r="D25" s="229" t="str">
        <f>'Planilha Orçamentária Global'!D25</f>
        <v>Escavação Horizontal em solo de 1A categoria com trator de esteiras (150HP/lâmina: 3,18m³)</v>
      </c>
      <c r="E25" s="223" t="str">
        <f>'Planilha Orçamentária Global'!E25</f>
        <v>m³</v>
      </c>
      <c r="F25" s="228">
        <f>'Mem Calc R Maria Salete STN T2'!R31</f>
        <v>52.72</v>
      </c>
      <c r="G25" s="228">
        <f>'Planilha Orçamentária Global'!G25</f>
        <v>2.09</v>
      </c>
      <c r="H25" s="228">
        <f>TRUNC(G25*(1+$I$16),2)</f>
        <v>2.63</v>
      </c>
      <c r="I25" s="8">
        <f>(H25*F25)</f>
        <v>138.65</v>
      </c>
      <c r="K25" s="343"/>
    </row>
    <row r="26" spans="1:11" ht="14.45" customHeight="1" x14ac:dyDescent="0.25">
      <c r="A26" s="227" t="str">
        <f>'Planilha Orçamentária Global'!A26</f>
        <v>3.1.2</v>
      </c>
      <c r="B26" s="223" t="str">
        <f>'Planilha Orçamentária Global'!B26</f>
        <v>SINAPI</v>
      </c>
      <c r="C26" s="18">
        <f>'Planilha Orçamentária Global'!C26</f>
        <v>100576</v>
      </c>
      <c r="D26" s="229" t="str">
        <f>'Planilha Orçamentária Global'!D26</f>
        <v>Regularização e compactação do sub-leito até 20cm.</v>
      </c>
      <c r="E26" s="223" t="str">
        <f>'Planilha Orçamentária Global'!E26</f>
        <v>m²</v>
      </c>
      <c r="F26" s="228">
        <f>'Mem Calc R Maria Salete STN T2'!R38</f>
        <v>527.21</v>
      </c>
      <c r="G26" s="228">
        <f>'Planilha Orçamentária Global'!G26</f>
        <v>1.33</v>
      </c>
      <c r="H26" s="228">
        <f>TRUNC(G26*(1+$I$16),2)</f>
        <v>1.67</v>
      </c>
      <c r="I26" s="8">
        <f>(H26*F26)</f>
        <v>880.44</v>
      </c>
      <c r="K26" s="343"/>
    </row>
    <row r="27" spans="1:11" ht="14.45" customHeight="1" x14ac:dyDescent="0.25">
      <c r="A27" s="13" t="str">
        <f>'Planilha Orçamentária Global'!A27</f>
        <v>3.2</v>
      </c>
      <c r="B27" s="14"/>
      <c r="C27" s="14"/>
      <c r="D27" s="15" t="str">
        <f>'Planilha Orçamentária Global'!D27</f>
        <v>Pavimentação</v>
      </c>
      <c r="E27" s="14"/>
      <c r="F27" s="16"/>
      <c r="G27" s="16"/>
      <c r="H27" s="16"/>
      <c r="I27" s="17"/>
      <c r="K27" s="343"/>
    </row>
    <row r="28" spans="1:11" ht="14.45" customHeight="1" x14ac:dyDescent="0.25">
      <c r="A28" s="19" t="str">
        <f>'Planilha Orçamentária Global'!A28</f>
        <v>3.2.1</v>
      </c>
      <c r="B28" s="20"/>
      <c r="C28" s="21"/>
      <c r="D28" s="22" t="str">
        <f>'Planilha Orçamentária Global'!D28</f>
        <v>Pavimentação em paralelepípedo</v>
      </c>
      <c r="E28" s="20"/>
      <c r="F28" s="23"/>
      <c r="G28" s="23"/>
      <c r="H28" s="23"/>
      <c r="I28" s="24"/>
      <c r="K28" s="343"/>
    </row>
    <row r="29" spans="1:11" ht="45" x14ac:dyDescent="0.25">
      <c r="A29" s="227" t="str">
        <f>'Planilha Orçamentária Global'!A29</f>
        <v>3.2.1.1</v>
      </c>
      <c r="B29" s="223" t="str">
        <f>'Planilha Orçamentária Global'!B29</f>
        <v>CPU</v>
      </c>
      <c r="C29" s="18" t="str">
        <f>'Planilha Orçamentária Global'!C29</f>
        <v>CPU 02</v>
      </c>
      <c r="D29" s="229" t="str">
        <f>'Planilha Orçamentária Global'!D29</f>
        <v xml:space="preserve">Pavimento em paralelepipedo sobre colchao de areia 15 cm, rejuntado com argamassa de cimento e areia no traço 1:3 (pedras pequenas 30 a 35 pecas por m2) </v>
      </c>
      <c r="E29" s="223" t="str">
        <f>'Planilha Orçamentária Global'!E29</f>
        <v>m²</v>
      </c>
      <c r="F29" s="228">
        <f>'Mem Calc R Maria Salete STN T2'!R47</f>
        <v>527.21</v>
      </c>
      <c r="G29" s="228">
        <f>'Planilha Orçamentária Global'!G29</f>
        <v>60.93</v>
      </c>
      <c r="H29" s="228">
        <f>TRUNC(G29*(1+$I$16),2)</f>
        <v>76.849999999999994</v>
      </c>
      <c r="I29" s="8">
        <f>(H29*F29)</f>
        <v>40516.089999999997</v>
      </c>
      <c r="K29" s="343"/>
    </row>
    <row r="30" spans="1:11" ht="14.45" customHeight="1" x14ac:dyDescent="0.25">
      <c r="A30" s="19" t="str">
        <f>'Planilha Orçamentária Global'!A30</f>
        <v>3.2.2</v>
      </c>
      <c r="B30" s="20"/>
      <c r="C30" s="21"/>
      <c r="D30" s="22" t="str">
        <f>'Planilha Orçamentária Global'!D30</f>
        <v>Meio-fio (guia)</v>
      </c>
      <c r="E30" s="20"/>
      <c r="F30" s="23"/>
      <c r="G30" s="23"/>
      <c r="H30" s="23"/>
      <c r="I30" s="24"/>
      <c r="K30" s="343"/>
    </row>
    <row r="31" spans="1:11" ht="45" x14ac:dyDescent="0.25">
      <c r="A31" s="227" t="str">
        <f>'Planilha Orçamentária Global'!A31</f>
        <v>3.2.2.1</v>
      </c>
      <c r="B31" s="223" t="str">
        <f>'Planilha Orçamentária Global'!B31</f>
        <v>SINAPI</v>
      </c>
      <c r="C31" s="18">
        <f>'Planilha Orçamentária Global'!C31</f>
        <v>94273</v>
      </c>
      <c r="D31" s="229" t="str">
        <f>'Planilha Orçamentária Global'!D31</f>
        <v>Assentamento de guia (meio-fio) em trecho reto, confeccionada em concreto pré-fabricado, dimensões 100x15x13x30 cm (comprimento x base inferior x base superior x altura), para vias urbanas (uso viário). af_06/2016</v>
      </c>
      <c r="E31" s="223" t="str">
        <f>'Planilha Orçamentária Global'!E31</f>
        <v>m</v>
      </c>
      <c r="F31" s="228">
        <f>'Mem Calc R Maria Salete STN T2'!R55</f>
        <v>175.82</v>
      </c>
      <c r="G31" s="228">
        <f>'Planilha Orçamentária Global'!G31</f>
        <v>41.06</v>
      </c>
      <c r="H31" s="228">
        <f>TRUNC(G31*(1+$I$16),2)</f>
        <v>51.79</v>
      </c>
      <c r="I31" s="8">
        <f>(H31*F31)</f>
        <v>9105.7199999999993</v>
      </c>
      <c r="K31" s="343"/>
    </row>
    <row r="32" spans="1:11" x14ac:dyDescent="0.25">
      <c r="A32" s="9" t="str">
        <f>'Planilha Orçamentária Global'!A32</f>
        <v>4.0</v>
      </c>
      <c r="B32" s="10"/>
      <c r="C32" s="10"/>
      <c r="D32" s="11" t="str">
        <f>'Planilha Orçamentária Global'!D32</f>
        <v>PASSEIO CIMENTADO</v>
      </c>
      <c r="E32" s="10"/>
      <c r="F32" s="12"/>
      <c r="G32" s="12"/>
      <c r="H32" s="12"/>
      <c r="I32" s="31">
        <f>SUM(I33:I37)</f>
        <v>7484.19</v>
      </c>
      <c r="K32" s="343"/>
    </row>
    <row r="33" spans="1:11" ht="45" x14ac:dyDescent="0.25">
      <c r="A33" s="227" t="str">
        <f>'Planilha Orçamentária Global'!A33</f>
        <v>4.1</v>
      </c>
      <c r="B33" s="223" t="str">
        <f>'Planilha Orçamentária Global'!B33</f>
        <v>SINAPI</v>
      </c>
      <c r="C33" s="18">
        <f>'Planilha Orçamentária Global'!C33</f>
        <v>94991</v>
      </c>
      <c r="D33" s="229" t="str">
        <f>'Planilha Orçamentária Global'!D33</f>
        <v>Execução de passeio (calçada) ou piso de concreto com concreto moldado IN LOCO, usinado, acabamento convencional, não armado espessura de 5 cm. AF_07/2016</v>
      </c>
      <c r="E33" s="223" t="str">
        <f>'Planilha Orçamentária Global'!E33</f>
        <v>m³</v>
      </c>
      <c r="F33" s="228">
        <f>'Mem Calc R Maria Salete STN T2'!R64</f>
        <v>9.85</v>
      </c>
      <c r="G33" s="228">
        <f>'Planilha Orçamentária Global'!G33</f>
        <v>474.23</v>
      </c>
      <c r="H33" s="228">
        <f>TRUNC(G33*(1+$I$16),2)</f>
        <v>598.19000000000005</v>
      </c>
      <c r="I33" s="8">
        <f>TRUNC(H33*F33,2)</f>
        <v>5892.17</v>
      </c>
      <c r="K33" s="343"/>
    </row>
    <row r="34" spans="1:11" ht="30" x14ac:dyDescent="0.25">
      <c r="A34" s="227" t="str">
        <f>'Planilha Orçamentária Global'!A34</f>
        <v>4.2</v>
      </c>
      <c r="B34" s="223" t="str">
        <f>'Planilha Orçamentária Global'!B34</f>
        <v>SINAPI</v>
      </c>
      <c r="C34" s="18">
        <f>'Planilha Orçamentária Global'!C34</f>
        <v>3673</v>
      </c>
      <c r="D34" s="229" t="str">
        <f>'Planilha Orçamentária Global'!D34</f>
        <v>Junta plastica de dilatacao para pisos, cor cinza, 27 x 3 mm (altura x espessura) a cada 1,50m</v>
      </c>
      <c r="E34" s="223" t="str">
        <f>'Planilha Orçamentária Global'!E34</f>
        <v>m</v>
      </c>
      <c r="F34" s="228">
        <f>'Mem Calc R Maria Salete STN T2'!R70</f>
        <v>132.47</v>
      </c>
      <c r="G34" s="228">
        <f>'Planilha Orçamentária Global'!G34</f>
        <v>1.38</v>
      </c>
      <c r="H34" s="228">
        <f>TRUNC(G34*(1+$I$16),2)</f>
        <v>1.74</v>
      </c>
      <c r="I34" s="8">
        <f t="shared" ref="I34:I35" si="0">TRUNC(H34*F34,2)</f>
        <v>230.49</v>
      </c>
      <c r="K34" s="343"/>
    </row>
    <row r="35" spans="1:11" x14ac:dyDescent="0.25">
      <c r="A35" s="227" t="str">
        <f>'Planilha Orçamentária Global'!A35</f>
        <v>4.3</v>
      </c>
      <c r="B35" s="223" t="str">
        <f>'Planilha Orçamentária Global'!B35</f>
        <v>SINAPI</v>
      </c>
      <c r="C35" s="18">
        <f>'Planilha Orçamentária Global'!C35</f>
        <v>3777</v>
      </c>
      <c r="D35" s="229" t="str">
        <f>'Planilha Orçamentária Global'!D35</f>
        <v>Lona plástica preta, e=150 micra</v>
      </c>
      <c r="E35" s="223" t="str">
        <f>'Planilha Orçamentária Global'!E35</f>
        <v>m²</v>
      </c>
      <c r="F35" s="228">
        <f>'Mem Calc R Maria Salete STN T2'!R77</f>
        <v>196.91</v>
      </c>
      <c r="G35" s="228">
        <f>'Planilha Orçamentária Global'!G35</f>
        <v>1.44</v>
      </c>
      <c r="H35" s="228">
        <f>TRUNC(G35*(1+$I$16),2)</f>
        <v>1.81</v>
      </c>
      <c r="I35" s="8">
        <f t="shared" si="0"/>
        <v>356.4</v>
      </c>
      <c r="K35" s="343"/>
    </row>
    <row r="36" spans="1:11" x14ac:dyDescent="0.25">
      <c r="A36" s="13" t="str">
        <f>'Planilha Orçamentária Global'!A36</f>
        <v>4.4</v>
      </c>
      <c r="B36" s="14"/>
      <c r="C36" s="25"/>
      <c r="D36" s="26" t="str">
        <f>'Planilha Orçamentária Global'!D36</f>
        <v>Piso Tátil</v>
      </c>
      <c r="E36" s="14"/>
      <c r="F36" s="16"/>
      <c r="G36" s="16"/>
      <c r="H36" s="16"/>
      <c r="I36" s="17"/>
      <c r="K36" s="343"/>
    </row>
    <row r="37" spans="1:11" ht="45" x14ac:dyDescent="0.25">
      <c r="A37" s="231" t="str">
        <f>'Planilha Orçamentária Global'!A37</f>
        <v>4.4.1</v>
      </c>
      <c r="B37" s="232" t="str">
        <f>'Planilha Orçamentária Global'!B37</f>
        <v>ORSE</v>
      </c>
      <c r="C37" s="27">
        <f>'Planilha Orçamentária Global'!C37</f>
        <v>4864</v>
      </c>
      <c r="D37" s="28" t="str">
        <f>'Planilha Orçamentária Global'!D37</f>
        <v xml:space="preserve"> Piso tátil direcional e de alerta, em concreto colorido, p/deficientes visuais, dimensões 30x30cm, aplicado com argamassa industrializada ac-ii, rejuntado, exclusive regularização de base</v>
      </c>
      <c r="E37" s="232" t="str">
        <f>'Planilha Orçamentária Global'!E37</f>
        <v>m²</v>
      </c>
      <c r="F37" s="29">
        <f>'Mem Calc R Maria Salete STN T2'!R85</f>
        <v>9.75</v>
      </c>
      <c r="G37" s="29">
        <f>'Planilha Orçamentária Global'!G37</f>
        <v>81.73</v>
      </c>
      <c r="H37" s="29">
        <f>TRUNC(G37*(1+$I$16),2)</f>
        <v>103.09</v>
      </c>
      <c r="I37" s="30">
        <f>(H37*F37)</f>
        <v>1005.13</v>
      </c>
      <c r="K37" s="343"/>
    </row>
    <row r="38" spans="1:11" x14ac:dyDescent="0.25">
      <c r="A38" s="9" t="str">
        <f>'Planilha Orçamentária Global'!A38</f>
        <v>5.0</v>
      </c>
      <c r="B38" s="10"/>
      <c r="C38" s="10"/>
      <c r="D38" s="11" t="str">
        <f>'Planilha Orçamentária Global'!D38</f>
        <v>SINALIZAÇÃO</v>
      </c>
      <c r="E38" s="10"/>
      <c r="F38" s="12"/>
      <c r="G38" s="12"/>
      <c r="H38" s="12"/>
      <c r="I38" s="31">
        <f>SUM(I39:I42)</f>
        <v>1531.53</v>
      </c>
      <c r="K38" s="343"/>
    </row>
    <row r="39" spans="1:11" x14ac:dyDescent="0.25">
      <c r="A39" s="227" t="str">
        <f>'Planilha Orçamentária Global'!A39</f>
        <v>5.1</v>
      </c>
      <c r="B39" s="223" t="str">
        <f>'Planilha Orçamentária Global'!B39</f>
        <v>SINAPI</v>
      </c>
      <c r="C39" s="18">
        <f>'Planilha Orçamentária Global'!C39</f>
        <v>13521</v>
      </c>
      <c r="D39" s="229" t="str">
        <f>'Planilha Orçamentária Global'!D39</f>
        <v xml:space="preserve">Placa esmaltada para identificação de rua </v>
      </c>
      <c r="E39" s="223" t="str">
        <f>'Planilha Orçamentária Global'!E39</f>
        <v>und</v>
      </c>
      <c r="F39" s="228">
        <f>'Mem Calc R Maria Salete STN T2'!R93</f>
        <v>2</v>
      </c>
      <c r="G39" s="228">
        <f>'Planilha Orçamentária Global'!G39</f>
        <v>99</v>
      </c>
      <c r="H39" s="228">
        <f>TRUNC(G39*(1+$I$16),2)</f>
        <v>124.87</v>
      </c>
      <c r="I39" s="8">
        <f>TRUNC(H39*F39,2)</f>
        <v>249.74</v>
      </c>
      <c r="K39" s="343"/>
    </row>
    <row r="40" spans="1:11" x14ac:dyDescent="0.25">
      <c r="A40" s="227" t="str">
        <f>'Planilha Orçamentária Global'!A40</f>
        <v>5.2</v>
      </c>
      <c r="B40" s="223" t="str">
        <f>'Planilha Orçamentária Global'!B40</f>
        <v>SINAPI</v>
      </c>
      <c r="C40" s="18">
        <f>'Planilha Orçamentária Global'!C40</f>
        <v>34723</v>
      </c>
      <c r="D40" s="229" t="str">
        <f>'Planilha Orçamentária Global'!D40</f>
        <v>Placa de sinalização em chapa de aço num 16 com pintura refletiva</v>
      </c>
      <c r="E40" s="223" t="str">
        <f>'Planilha Orçamentária Global'!E40</f>
        <v>m²</v>
      </c>
      <c r="F40" s="228">
        <f>'Mem Calc R Maria Salete STN T2'!R100</f>
        <v>0.89</v>
      </c>
      <c r="G40" s="228">
        <f>'Planilha Orçamentária Global'!G40</f>
        <v>693</v>
      </c>
      <c r="H40" s="228">
        <f>TRUNC(G40*(1+$I$16),2)</f>
        <v>874.15</v>
      </c>
      <c r="I40" s="8">
        <f>TRUNC(H40*F40,2)</f>
        <v>777.99</v>
      </c>
      <c r="K40" s="343"/>
    </row>
    <row r="41" spans="1:11" ht="30" x14ac:dyDescent="0.25">
      <c r="A41" s="227" t="str">
        <f>'Planilha Orçamentária Global'!A41</f>
        <v>5.3</v>
      </c>
      <c r="B41" s="223" t="str">
        <f>'Planilha Orçamentária Global'!B41</f>
        <v>SINAPI</v>
      </c>
      <c r="C41" s="18">
        <f>'Planilha Orçamentária Global'!C41</f>
        <v>72947</v>
      </c>
      <c r="D41" s="229" t="str">
        <f>'Planilha Orçamentária Global'!D41</f>
        <v>Sinalização horizontal com tinta retrorrefletiva a base de resina acrílica com microesferas de vidro</v>
      </c>
      <c r="E41" s="223" t="str">
        <f>'Planilha Orçamentária Global'!E41</f>
        <v>m²</v>
      </c>
      <c r="F41" s="228">
        <f>'Mem Calc R Maria Salete STN T2'!R107</f>
        <v>2.5</v>
      </c>
      <c r="G41" s="228">
        <f>'Planilha Orçamentária Global'!G41</f>
        <v>13.42</v>
      </c>
      <c r="H41" s="228">
        <f>TRUNC(G41*(1+$I$16),2)</f>
        <v>16.920000000000002</v>
      </c>
      <c r="I41" s="8">
        <f>TRUNC(H41*F41,2)</f>
        <v>42.3</v>
      </c>
      <c r="K41" s="343"/>
    </row>
    <row r="42" spans="1:11" x14ac:dyDescent="0.25">
      <c r="A42" s="231" t="str">
        <f>'Planilha Orçamentária Global'!A42</f>
        <v>5.4</v>
      </c>
      <c r="B42" s="230" t="str">
        <f>'Planilha Orçamentária Global'!B42</f>
        <v>ORSE</v>
      </c>
      <c r="C42" s="181">
        <f>'Planilha Orçamentária Global'!C42</f>
        <v>10808</v>
      </c>
      <c r="D42" s="215" t="str">
        <f>'Planilha Orçamentária Global'!D42</f>
        <v>Confecção suporte e travessa para placa de sinalização</v>
      </c>
      <c r="E42" s="182" t="str">
        <f>'Planilha Orçamentária Global'!E42</f>
        <v>und</v>
      </c>
      <c r="F42" s="185">
        <f>'Mem Calc R Maria Salete STN T2'!R114</f>
        <v>5</v>
      </c>
      <c r="G42" s="183">
        <f>'Planilha Orçamentária Global'!G42</f>
        <v>73.180000000000007</v>
      </c>
      <c r="H42" s="183">
        <f>TRUNC(G42*(1+$I$16),2)</f>
        <v>92.3</v>
      </c>
      <c r="I42" s="184">
        <f>TRUNC(H42*F42,2)</f>
        <v>461.5</v>
      </c>
      <c r="K42" s="343"/>
    </row>
    <row r="43" spans="1:11" x14ac:dyDescent="0.25">
      <c r="A43" s="392" t="s">
        <v>136</v>
      </c>
      <c r="B43" s="393"/>
      <c r="C43" s="393"/>
      <c r="D43" s="393"/>
      <c r="E43" s="393"/>
      <c r="F43" s="393"/>
      <c r="G43" s="393"/>
      <c r="H43" s="390">
        <f>TRUNC(I38+I32+I23+I20+I18,2)</f>
        <v>59925.5</v>
      </c>
      <c r="I43" s="391"/>
    </row>
  </sheetData>
  <mergeCells count="5">
    <mergeCell ref="A7:I7"/>
    <mergeCell ref="A9:I9"/>
    <mergeCell ref="A10:I10"/>
    <mergeCell ref="A43:G43"/>
    <mergeCell ref="H43:I43"/>
  </mergeCells>
  <pageMargins left="0.51181102362204722" right="0.51181102362204722" top="0.78740157480314965" bottom="0.78740157480314965" header="0.31496062992125984" footer="0.31496062992125984"/>
  <pageSetup paperSize="9" scale="55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T118"/>
  <sheetViews>
    <sheetView zoomScale="110" zoomScaleNormal="110" zoomScaleSheetLayoutView="130" workbookViewId="0">
      <selection activeCell="AC37" sqref="AC37"/>
    </sheetView>
  </sheetViews>
  <sheetFormatPr defaultRowHeight="15" x14ac:dyDescent="0.25"/>
  <cols>
    <col min="1" max="1" width="6.7109375" style="102" bestFit="1" customWidth="1"/>
    <col min="2" max="2" width="5.140625" style="102" bestFit="1" customWidth="1"/>
    <col min="3" max="3" width="2.140625" style="102" bestFit="1" customWidth="1"/>
    <col min="4" max="4" width="5.7109375" style="102" bestFit="1" customWidth="1"/>
    <col min="5" max="5" width="2.28515625" style="102" bestFit="1" customWidth="1"/>
    <col min="6" max="6" width="5.140625" style="102" bestFit="1" customWidth="1"/>
    <col min="7" max="7" width="2.140625" style="102" bestFit="1" customWidth="1"/>
    <col min="8" max="8" width="7" style="102" bestFit="1" customWidth="1"/>
    <col min="9" max="9" width="9" style="102" customWidth="1"/>
    <col min="10" max="10" width="7.42578125" style="102" bestFit="1" customWidth="1"/>
    <col min="11" max="11" width="6.42578125" style="102" bestFit="1" customWidth="1"/>
    <col min="12" max="12" width="7.140625" style="102" bestFit="1" customWidth="1"/>
    <col min="13" max="13" width="5.140625" style="102" bestFit="1" customWidth="1"/>
    <col min="14" max="14" width="11.28515625" style="102" bestFit="1" customWidth="1"/>
    <col min="15" max="15" width="11.140625" style="102" customWidth="1"/>
    <col min="16" max="16" width="11.28515625" style="102" customWidth="1"/>
    <col min="17" max="17" width="10" style="102" customWidth="1"/>
    <col min="18" max="18" width="12" style="102" customWidth="1"/>
    <col min="19" max="16384" width="9.140625" style="102"/>
  </cols>
  <sheetData>
    <row r="1" spans="1:19" x14ac:dyDescent="0.25">
      <c r="A1" s="353" t="s">
        <v>137</v>
      </c>
      <c r="B1" s="353"/>
      <c r="C1" s="353"/>
      <c r="D1" s="353"/>
      <c r="E1" s="353"/>
      <c r="F1" s="353"/>
      <c r="G1" s="353"/>
      <c r="H1" s="353"/>
      <c r="I1" s="353"/>
      <c r="J1" s="353"/>
      <c r="K1" s="353"/>
      <c r="L1" s="353"/>
      <c r="M1" s="353"/>
      <c r="N1" s="353"/>
      <c r="O1" s="353"/>
      <c r="P1" s="353"/>
      <c r="Q1" s="353"/>
      <c r="R1" s="353"/>
      <c r="S1" s="353"/>
    </row>
    <row r="2" spans="1:19" x14ac:dyDescent="0.25">
      <c r="A2" s="353"/>
      <c r="B2" s="353"/>
      <c r="C2" s="353"/>
      <c r="D2" s="353"/>
      <c r="E2" s="353"/>
      <c r="F2" s="353"/>
      <c r="G2" s="353"/>
      <c r="H2" s="353"/>
      <c r="I2" s="353"/>
      <c r="J2" s="353"/>
      <c r="K2" s="353"/>
      <c r="L2" s="353"/>
      <c r="M2" s="353"/>
      <c r="N2" s="353"/>
      <c r="O2" s="353"/>
      <c r="P2" s="353"/>
      <c r="Q2" s="353"/>
      <c r="R2" s="353"/>
      <c r="S2" s="353"/>
    </row>
    <row r="4" spans="1:19" x14ac:dyDescent="0.25">
      <c r="A4" s="103" t="str">
        <f>'Planilha Rua Jose Ricardo G C'!A12</f>
        <v>OBJETO:     OBRAS E SERVIÇOS DE TERRAPLANAGEM E PAVIMENTAÇÃO EM LOGRADOUROS NA VILA SÃO JOSÉ, NO MUNICÍPIO DE ARAPIRACA/AL</v>
      </c>
    </row>
    <row r="5" spans="1:19" x14ac:dyDescent="0.25">
      <c r="A5" s="103" t="str">
        <f>'Planilha Rua Jose Ricardo G C'!A13</f>
        <v>CONTRATO DE REPASSE:  1069325-77</v>
      </c>
    </row>
    <row r="6" spans="1:19" x14ac:dyDescent="0.25">
      <c r="A6" s="103" t="str">
        <f>'Planilha Rua Jose Ricardo G C'!A14</f>
        <v>SICONV: 896851</v>
      </c>
    </row>
    <row r="7" spans="1:19" x14ac:dyDescent="0.25">
      <c r="A7" s="103" t="str">
        <f>'Planilha Rua Jose Ricardo G C'!A15</f>
        <v>Planilha:</v>
      </c>
      <c r="C7" s="102" t="str">
        <f>'Planilha R Maria Salete STN T2'!B15</f>
        <v>Rua Maria Salete Silva Tenório Novaes (Trecho 2)</v>
      </c>
    </row>
    <row r="9" spans="1:19" x14ac:dyDescent="0.25">
      <c r="A9" s="80" t="str">
        <f>'Planilha Orçamentária Global'!A18</f>
        <v>1.0</v>
      </c>
      <c r="B9" s="355" t="str">
        <f>'Planilha Orçamentária Global'!D18</f>
        <v>ADMINISTRAÇÃO DA OBRA</v>
      </c>
      <c r="C9" s="355"/>
      <c r="D9" s="355"/>
      <c r="E9" s="355"/>
      <c r="F9" s="355"/>
      <c r="G9" s="355"/>
      <c r="H9" s="355"/>
      <c r="I9" s="355"/>
      <c r="J9" s="355"/>
      <c r="K9" s="355"/>
      <c r="L9" s="355"/>
      <c r="M9" s="355"/>
      <c r="N9" s="355"/>
      <c r="O9" s="355"/>
      <c r="P9" s="355"/>
      <c r="Q9" s="84"/>
      <c r="R9" s="82"/>
      <c r="S9" s="85"/>
    </row>
    <row r="10" spans="1:19" x14ac:dyDescent="0.25">
      <c r="A10" s="76" t="str">
        <f>'Planilha Orçamentária Global'!A19</f>
        <v>1.1</v>
      </c>
      <c r="B10" s="354" t="str">
        <f>'Planilha Orçamentária Global'!D19</f>
        <v xml:space="preserve">Administração da obra </v>
      </c>
      <c r="C10" s="354"/>
      <c r="D10" s="354"/>
      <c r="E10" s="354"/>
      <c r="F10" s="354"/>
      <c r="G10" s="354"/>
      <c r="H10" s="354"/>
      <c r="I10" s="354"/>
      <c r="J10" s="354"/>
      <c r="K10" s="354"/>
      <c r="L10" s="354"/>
      <c r="M10" s="354"/>
      <c r="N10" s="354"/>
      <c r="O10" s="354"/>
      <c r="P10" s="354"/>
      <c r="Q10" s="77"/>
      <c r="R10" s="78">
        <f>TRUNC(Q12,2)</f>
        <v>0</v>
      </c>
      <c r="S10" s="79" t="str">
        <f>'Planilha Orçamentária Global'!E19</f>
        <v>mês</v>
      </c>
    </row>
    <row r="11" spans="1:19" x14ac:dyDescent="0.25">
      <c r="A11" s="123"/>
      <c r="B11" s="51"/>
      <c r="C11" s="51"/>
      <c r="D11" s="51"/>
      <c r="E11" s="51"/>
      <c r="F11" s="51"/>
      <c r="G11" s="51"/>
      <c r="H11" s="51"/>
      <c r="I11" s="51"/>
      <c r="J11" s="51"/>
      <c r="K11" s="51"/>
      <c r="L11" s="51"/>
      <c r="M11" s="51"/>
      <c r="N11" s="51"/>
      <c r="O11" s="51"/>
      <c r="P11" s="51"/>
      <c r="Q11" s="394" t="s">
        <v>78</v>
      </c>
      <c r="R11" s="394"/>
      <c r="S11" s="394"/>
    </row>
    <row r="12" spans="1:19" x14ac:dyDescent="0.25">
      <c r="A12" s="123"/>
      <c r="B12" s="51"/>
      <c r="C12" s="51"/>
      <c r="D12" s="51"/>
      <c r="E12" s="51"/>
      <c r="F12" s="51"/>
      <c r="G12" s="51"/>
      <c r="H12" s="51"/>
      <c r="I12" s="51"/>
      <c r="J12" s="51"/>
      <c r="K12" s="51"/>
      <c r="L12" s="51"/>
      <c r="M12" s="51"/>
      <c r="N12" s="51"/>
      <c r="O12" s="51"/>
      <c r="P12" s="51"/>
      <c r="Q12" s="394"/>
      <c r="R12" s="394"/>
      <c r="S12" s="394"/>
    </row>
    <row r="13" spans="1:19" x14ac:dyDescent="0.25">
      <c r="A13" s="123"/>
      <c r="B13" s="51"/>
      <c r="C13" s="51"/>
      <c r="D13" s="51"/>
      <c r="E13" s="51"/>
      <c r="F13" s="51"/>
      <c r="G13" s="51"/>
      <c r="H13" s="51"/>
      <c r="I13" s="51"/>
      <c r="J13" s="51"/>
      <c r="K13" s="51"/>
      <c r="L13" s="51"/>
      <c r="M13" s="51"/>
      <c r="N13" s="51"/>
      <c r="O13" s="51"/>
      <c r="P13" s="51"/>
      <c r="Q13" s="51"/>
      <c r="R13" s="122"/>
      <c r="S13" s="93"/>
    </row>
    <row r="14" spans="1:19" x14ac:dyDescent="0.25">
      <c r="A14" s="123"/>
      <c r="B14" s="51"/>
      <c r="C14" s="51"/>
      <c r="D14" s="51"/>
      <c r="E14" s="51"/>
      <c r="F14" s="51"/>
      <c r="G14" s="51"/>
      <c r="H14" s="51"/>
      <c r="I14" s="51"/>
      <c r="J14" s="51"/>
      <c r="K14" s="51"/>
      <c r="L14" s="51"/>
      <c r="M14" s="51"/>
      <c r="N14" s="51"/>
      <c r="O14" s="51"/>
      <c r="P14" s="51"/>
      <c r="Q14" s="51"/>
      <c r="R14" s="122"/>
      <c r="S14" s="93"/>
    </row>
    <row r="15" spans="1:19" x14ac:dyDescent="0.25">
      <c r="A15" s="80" t="str">
        <f>'Planilha Orçamentária Global'!A20</f>
        <v>2.0</v>
      </c>
      <c r="B15" s="355" t="str">
        <f>'Planilha Orçamentária Global'!D20</f>
        <v>SERVIÇOS PRELIMINARES</v>
      </c>
      <c r="C15" s="355"/>
      <c r="D15" s="355"/>
      <c r="E15" s="355"/>
      <c r="F15" s="355"/>
      <c r="G15" s="355"/>
      <c r="H15" s="355"/>
      <c r="I15" s="355"/>
      <c r="J15" s="355"/>
      <c r="K15" s="355"/>
      <c r="L15" s="355"/>
      <c r="M15" s="355"/>
      <c r="N15" s="355"/>
      <c r="O15" s="355"/>
      <c r="P15" s="355"/>
      <c r="Q15" s="81"/>
      <c r="R15" s="82"/>
      <c r="S15" s="83"/>
    </row>
    <row r="16" spans="1:19" x14ac:dyDescent="0.25">
      <c r="A16" s="76" t="str">
        <f>'Planilha Orçamentária Global'!A21</f>
        <v>2.1</v>
      </c>
      <c r="B16" s="354" t="str">
        <f>'Planilha Orçamentária Global'!D21</f>
        <v>Locação de pavimentação. Af_10/2018</v>
      </c>
      <c r="C16" s="354"/>
      <c r="D16" s="354"/>
      <c r="E16" s="354"/>
      <c r="F16" s="354"/>
      <c r="G16" s="354"/>
      <c r="H16" s="354"/>
      <c r="I16" s="354"/>
      <c r="J16" s="354"/>
      <c r="K16" s="354"/>
      <c r="L16" s="354"/>
      <c r="M16" s="354"/>
      <c r="N16" s="354"/>
      <c r="O16" s="354"/>
      <c r="P16" s="354"/>
      <c r="Q16" s="77"/>
      <c r="R16" s="94">
        <f>TRUNC(N20,2)</f>
        <v>527.21</v>
      </c>
      <c r="S16" s="79" t="str">
        <f>'Planilha Orçamentária Global'!E21</f>
        <v>m²</v>
      </c>
    </row>
    <row r="17" spans="1:20" x14ac:dyDescent="0.25">
      <c r="A17" s="45" t="s">
        <v>70</v>
      </c>
      <c r="B17" s="383" t="s">
        <v>66</v>
      </c>
      <c r="C17" s="383"/>
      <c r="D17" s="383"/>
      <c r="E17" s="383"/>
      <c r="F17" s="383"/>
      <c r="G17" s="383"/>
      <c r="H17" s="383"/>
      <c r="I17" s="45" t="s">
        <v>67</v>
      </c>
      <c r="J17" s="45" t="s">
        <v>68</v>
      </c>
      <c r="K17" s="45" t="s">
        <v>69</v>
      </c>
      <c r="L17" s="45" t="s">
        <v>71</v>
      </c>
      <c r="M17" s="45" t="s">
        <v>72</v>
      </c>
      <c r="N17" s="45" t="s">
        <v>73</v>
      </c>
      <c r="O17" s="45" t="s">
        <v>74</v>
      </c>
      <c r="P17" s="45" t="s">
        <v>75</v>
      </c>
      <c r="Q17" s="384" t="s">
        <v>76</v>
      </c>
      <c r="R17" s="384"/>
      <c r="S17" s="384"/>
    </row>
    <row r="18" spans="1:20" x14ac:dyDescent="0.25">
      <c r="A18" s="61"/>
      <c r="B18" s="73">
        <v>0</v>
      </c>
      <c r="C18" s="64" t="s">
        <v>64</v>
      </c>
      <c r="D18" s="161">
        <v>0</v>
      </c>
      <c r="E18" s="64" t="s">
        <v>65</v>
      </c>
      <c r="F18" s="64">
        <v>4</v>
      </c>
      <c r="G18" s="64" t="s">
        <v>64</v>
      </c>
      <c r="H18" s="162">
        <v>4.4400000000000004</v>
      </c>
      <c r="I18" s="169">
        <f>((F18-B18)*20)+(H18-D18)</f>
        <v>84.44</v>
      </c>
      <c r="J18" s="56">
        <v>6</v>
      </c>
      <c r="K18" s="47"/>
      <c r="L18" s="56"/>
      <c r="M18" s="47"/>
      <c r="N18" s="165">
        <f>I18*J18</f>
        <v>506.64</v>
      </c>
      <c r="O18" s="163">
        <f>N18*K18*L18</f>
        <v>0</v>
      </c>
      <c r="P18" s="164">
        <f>O18*M18</f>
        <v>0</v>
      </c>
      <c r="Q18" s="360"/>
      <c r="R18" s="361"/>
      <c r="S18" s="362"/>
    </row>
    <row r="19" spans="1:20" x14ac:dyDescent="0.25">
      <c r="A19" s="62"/>
      <c r="B19" s="74">
        <v>2</v>
      </c>
      <c r="C19" s="65" t="str">
        <f>C18</f>
        <v>+</v>
      </c>
      <c r="D19" s="189">
        <v>5</v>
      </c>
      <c r="E19" s="65"/>
      <c r="F19" s="65"/>
      <c r="G19" s="65"/>
      <c r="H19" s="75"/>
      <c r="I19" s="170">
        <v>3</v>
      </c>
      <c r="J19" s="171" t="s">
        <v>146</v>
      </c>
      <c r="K19" s="51"/>
      <c r="L19" s="57"/>
      <c r="M19" s="120"/>
      <c r="N19" s="166">
        <v>20.57</v>
      </c>
      <c r="O19" s="167">
        <f>N19*K19*L19</f>
        <v>0</v>
      </c>
      <c r="P19" s="168">
        <f>O19*M19</f>
        <v>0</v>
      </c>
      <c r="Q19" s="363" t="s">
        <v>109</v>
      </c>
      <c r="R19" s="364"/>
      <c r="S19" s="365"/>
      <c r="T19" s="72" t="s">
        <v>77</v>
      </c>
    </row>
    <row r="20" spans="1:20" x14ac:dyDescent="0.25">
      <c r="A20" s="67"/>
      <c r="B20" s="68"/>
      <c r="C20" s="68"/>
      <c r="D20" s="68"/>
      <c r="E20" s="68"/>
      <c r="F20" s="68"/>
      <c r="G20" s="68"/>
      <c r="H20" s="68"/>
      <c r="I20" s="69"/>
      <c r="J20" s="69"/>
      <c r="K20" s="69"/>
      <c r="L20" s="69"/>
      <c r="M20" s="69"/>
      <c r="N20" s="69">
        <f>SUM(N18:N19)</f>
        <v>527.21</v>
      </c>
      <c r="O20" s="69">
        <f>SUM(O18:O19)</f>
        <v>0</v>
      </c>
      <c r="P20" s="69">
        <f>SUM(P18:P19)</f>
        <v>0</v>
      </c>
      <c r="Q20" s="68"/>
      <c r="R20" s="70"/>
      <c r="S20" s="71"/>
    </row>
    <row r="21" spans="1:20" x14ac:dyDescent="0.25">
      <c r="A21" s="41"/>
      <c r="B21" s="42"/>
      <c r="C21" s="42"/>
      <c r="D21" s="42"/>
      <c r="E21" s="42"/>
      <c r="F21" s="42"/>
      <c r="G21" s="42"/>
      <c r="H21" s="42"/>
      <c r="I21" s="42"/>
      <c r="J21" s="42"/>
      <c r="K21" s="42"/>
      <c r="L21" s="42"/>
      <c r="M21" s="42"/>
      <c r="N21" s="42"/>
      <c r="O21" s="42"/>
      <c r="P21" s="42"/>
      <c r="Q21" s="42"/>
      <c r="R21" s="43"/>
      <c r="S21" s="44"/>
    </row>
    <row r="22" spans="1:20" x14ac:dyDescent="0.25">
      <c r="A22" s="41"/>
      <c r="B22" s="42"/>
      <c r="C22" s="42"/>
      <c r="D22" s="42"/>
      <c r="E22" s="42"/>
      <c r="F22" s="42"/>
      <c r="G22" s="42"/>
      <c r="H22" s="42"/>
      <c r="I22" s="42"/>
      <c r="J22" s="42"/>
      <c r="K22" s="42"/>
      <c r="L22" s="42"/>
      <c r="M22" s="42"/>
      <c r="N22" s="42"/>
      <c r="O22" s="42"/>
      <c r="P22" s="42"/>
      <c r="Q22" s="42"/>
      <c r="R22" s="43"/>
      <c r="S22" s="44"/>
    </row>
    <row r="23" spans="1:20" ht="15" customHeight="1" x14ac:dyDescent="0.25">
      <c r="A23" s="76" t="str">
        <f>'Planilha Orçamentária Global'!A22</f>
        <v>2.2</v>
      </c>
      <c r="B23" s="354" t="str">
        <f>'Planilha Orçamentária Global'!D22</f>
        <v>Placa de obra em chapa de aço galvanizado</v>
      </c>
      <c r="C23" s="354"/>
      <c r="D23" s="354"/>
      <c r="E23" s="354"/>
      <c r="F23" s="354"/>
      <c r="G23" s="354"/>
      <c r="H23" s="354"/>
      <c r="I23" s="354"/>
      <c r="J23" s="354"/>
      <c r="K23" s="354"/>
      <c r="L23" s="354"/>
      <c r="M23" s="354"/>
      <c r="N23" s="354"/>
      <c r="O23" s="354"/>
      <c r="P23" s="354"/>
      <c r="Q23" s="77"/>
      <c r="R23" s="94">
        <f>TRUNC(N26,2)</f>
        <v>0</v>
      </c>
      <c r="S23" s="79" t="str">
        <f>'Planilha Orçamentária Global'!E22</f>
        <v>m²</v>
      </c>
    </row>
    <row r="24" spans="1:20" x14ac:dyDescent="0.25">
      <c r="A24" s="45" t="s">
        <v>70</v>
      </c>
      <c r="B24" s="383" t="s">
        <v>66</v>
      </c>
      <c r="C24" s="383"/>
      <c r="D24" s="383"/>
      <c r="E24" s="383"/>
      <c r="F24" s="383"/>
      <c r="G24" s="383"/>
      <c r="H24" s="383"/>
      <c r="I24" s="45" t="s">
        <v>67</v>
      </c>
      <c r="J24" s="45" t="s">
        <v>68</v>
      </c>
      <c r="K24" s="45" t="s">
        <v>69</v>
      </c>
      <c r="L24" s="45" t="s">
        <v>71</v>
      </c>
      <c r="M24" s="45" t="s">
        <v>72</v>
      </c>
      <c r="N24" s="45" t="s">
        <v>73</v>
      </c>
      <c r="O24" s="45" t="s">
        <v>74</v>
      </c>
      <c r="P24" s="45" t="s">
        <v>75</v>
      </c>
      <c r="Q24" s="384" t="s">
        <v>76</v>
      </c>
      <c r="R24" s="384"/>
      <c r="S24" s="384"/>
    </row>
    <row r="25" spans="1:20" x14ac:dyDescent="0.25">
      <c r="A25" s="61"/>
      <c r="B25" s="46"/>
      <c r="C25" s="47"/>
      <c r="D25" s="48"/>
      <c r="E25" s="47"/>
      <c r="F25" s="47"/>
      <c r="G25" s="47"/>
      <c r="H25" s="49"/>
      <c r="I25" s="169"/>
      <c r="J25" s="56"/>
      <c r="K25" s="47"/>
      <c r="L25" s="56"/>
      <c r="M25" s="47"/>
      <c r="N25" s="165"/>
      <c r="O25" s="163"/>
      <c r="P25" s="164"/>
      <c r="Q25" s="360"/>
      <c r="R25" s="361"/>
      <c r="S25" s="362"/>
    </row>
    <row r="26" spans="1:20" x14ac:dyDescent="0.25">
      <c r="A26" s="67"/>
      <c r="B26" s="68"/>
      <c r="C26" s="68"/>
      <c r="D26" s="68"/>
      <c r="E26" s="68"/>
      <c r="F26" s="68"/>
      <c r="G26" s="68"/>
      <c r="H26" s="68"/>
      <c r="I26" s="69">
        <f>SUM(I25:I25)</f>
        <v>0</v>
      </c>
      <c r="J26" s="69"/>
      <c r="K26" s="69"/>
      <c r="L26" s="69"/>
      <c r="M26" s="69"/>
      <c r="N26" s="69">
        <f>SUM(N25:N25)</f>
        <v>0</v>
      </c>
      <c r="O26" s="69">
        <f>SUM(O25:O25)</f>
        <v>0</v>
      </c>
      <c r="P26" s="69">
        <f>SUM(P25:P25)</f>
        <v>0</v>
      </c>
      <c r="Q26" s="68"/>
      <c r="R26" s="70"/>
      <c r="S26" s="71"/>
    </row>
    <row r="27" spans="1:20" x14ac:dyDescent="0.25">
      <c r="A27" s="41"/>
      <c r="B27" s="42"/>
      <c r="C27" s="42"/>
      <c r="D27" s="42"/>
      <c r="E27" s="42"/>
      <c r="F27" s="42"/>
      <c r="G27" s="42"/>
      <c r="H27" s="42"/>
      <c r="I27" s="42"/>
      <c r="J27" s="42"/>
      <c r="K27" s="42"/>
      <c r="L27" s="42"/>
      <c r="M27" s="42"/>
      <c r="N27" s="42"/>
      <c r="O27" s="42"/>
      <c r="P27" s="42"/>
      <c r="Q27" s="42"/>
      <c r="R27" s="43"/>
      <c r="S27" s="44"/>
    </row>
    <row r="28" spans="1:20" x14ac:dyDescent="0.25">
      <c r="A28" s="41"/>
      <c r="B28" s="42"/>
      <c r="C28" s="42"/>
      <c r="D28" s="42"/>
      <c r="E28" s="42"/>
      <c r="F28" s="42"/>
      <c r="G28" s="42"/>
      <c r="H28" s="42"/>
      <c r="I28" s="42"/>
      <c r="J28" s="42"/>
      <c r="K28" s="42"/>
      <c r="L28" s="42"/>
      <c r="M28" s="42"/>
      <c r="N28" s="42"/>
      <c r="O28" s="42"/>
      <c r="P28" s="42"/>
      <c r="Q28" s="42"/>
      <c r="R28" s="43"/>
      <c r="S28" s="44"/>
    </row>
    <row r="29" spans="1:20" x14ac:dyDescent="0.25">
      <c r="A29" s="80" t="str">
        <f>'Planilha Orçamentária Global'!A23</f>
        <v>3.0</v>
      </c>
      <c r="B29" s="355" t="str">
        <f>'Planilha Orçamentária Global'!D23</f>
        <v>TERRAPLANAGEM E PAVIMENTAÇÃO</v>
      </c>
      <c r="C29" s="355"/>
      <c r="D29" s="355"/>
      <c r="E29" s="355"/>
      <c r="F29" s="355"/>
      <c r="G29" s="355"/>
      <c r="H29" s="355"/>
      <c r="I29" s="355"/>
      <c r="J29" s="355"/>
      <c r="K29" s="355"/>
      <c r="L29" s="355"/>
      <c r="M29" s="355"/>
      <c r="N29" s="355"/>
      <c r="O29" s="355"/>
      <c r="P29" s="355"/>
      <c r="Q29" s="81"/>
      <c r="R29" s="82"/>
      <c r="S29" s="83"/>
    </row>
    <row r="30" spans="1:20" x14ac:dyDescent="0.25">
      <c r="A30" s="95" t="str">
        <f>'Planilha Orçamentária Global'!A24</f>
        <v>3.1</v>
      </c>
      <c r="B30" s="356" t="str">
        <f>'Planilha Orçamentária Global'!D24</f>
        <v xml:space="preserve">Terraplanagem  </v>
      </c>
      <c r="C30" s="356"/>
      <c r="D30" s="356"/>
      <c r="E30" s="356"/>
      <c r="F30" s="356"/>
      <c r="G30" s="356"/>
      <c r="H30" s="356"/>
      <c r="I30" s="356"/>
      <c r="J30" s="356"/>
      <c r="K30" s="356"/>
      <c r="L30" s="356"/>
      <c r="M30" s="356"/>
      <c r="N30" s="356"/>
      <c r="O30" s="356"/>
      <c r="P30" s="356"/>
      <c r="Q30" s="86"/>
      <c r="R30" s="87"/>
      <c r="S30" s="88"/>
    </row>
    <row r="31" spans="1:20" x14ac:dyDescent="0.25">
      <c r="A31" s="76" t="str">
        <f>'Planilha Orçamentária Global'!A25</f>
        <v>3.1.1</v>
      </c>
      <c r="B31" s="354" t="str">
        <f>'Planilha Orçamentária Global'!D25</f>
        <v>Escavação Horizontal em solo de 1A categoria com trator de esteiras (150HP/lâmina: 3,18m³)</v>
      </c>
      <c r="C31" s="354"/>
      <c r="D31" s="354"/>
      <c r="E31" s="354"/>
      <c r="F31" s="354"/>
      <c r="G31" s="354"/>
      <c r="H31" s="354"/>
      <c r="I31" s="354"/>
      <c r="J31" s="354"/>
      <c r="K31" s="354"/>
      <c r="L31" s="354"/>
      <c r="M31" s="354"/>
      <c r="N31" s="354"/>
      <c r="O31" s="354"/>
      <c r="P31" s="354"/>
      <c r="Q31" s="77"/>
      <c r="R31" s="94">
        <f>TRUNC(O35,2)</f>
        <v>52.72</v>
      </c>
      <c r="S31" s="79" t="str">
        <f>'Planilha Orçamentária Global'!E25</f>
        <v>m³</v>
      </c>
    </row>
    <row r="32" spans="1:20" x14ac:dyDescent="0.25">
      <c r="A32" s="45" t="s">
        <v>70</v>
      </c>
      <c r="B32" s="383" t="s">
        <v>66</v>
      </c>
      <c r="C32" s="383"/>
      <c r="D32" s="383"/>
      <c r="E32" s="383"/>
      <c r="F32" s="383"/>
      <c r="G32" s="383"/>
      <c r="H32" s="383"/>
      <c r="I32" s="45" t="s">
        <v>67</v>
      </c>
      <c r="J32" s="45" t="s">
        <v>68</v>
      </c>
      <c r="K32" s="45" t="s">
        <v>69</v>
      </c>
      <c r="L32" s="45" t="s">
        <v>71</v>
      </c>
      <c r="M32" s="45" t="s">
        <v>72</v>
      </c>
      <c r="N32" s="45" t="s">
        <v>73</v>
      </c>
      <c r="O32" s="45" t="s">
        <v>74</v>
      </c>
      <c r="P32" s="45" t="s">
        <v>75</v>
      </c>
      <c r="Q32" s="384" t="s">
        <v>76</v>
      </c>
      <c r="R32" s="384"/>
      <c r="S32" s="384"/>
    </row>
    <row r="33" spans="1:19" x14ac:dyDescent="0.25">
      <c r="A33" s="61"/>
      <c r="B33" s="73">
        <f>$B$18</f>
        <v>0</v>
      </c>
      <c r="C33" s="47" t="s">
        <v>64</v>
      </c>
      <c r="D33" s="48">
        <f>$D$18</f>
        <v>0</v>
      </c>
      <c r="E33" s="47" t="s">
        <v>65</v>
      </c>
      <c r="F33" s="64">
        <f>$F$18</f>
        <v>4</v>
      </c>
      <c r="G33" s="47" t="s">
        <v>64</v>
      </c>
      <c r="H33" s="49">
        <f>$H$18</f>
        <v>4.4400000000000004</v>
      </c>
      <c r="I33" s="169">
        <f>((F33-B33)*20)+(H33-D33)</f>
        <v>84.44</v>
      </c>
      <c r="J33" s="172">
        <f>$J$18</f>
        <v>6</v>
      </c>
      <c r="K33" s="64">
        <v>0.1</v>
      </c>
      <c r="L33" s="172">
        <v>1</v>
      </c>
      <c r="M33" s="64"/>
      <c r="N33" s="165">
        <f>I33*J33</f>
        <v>506.64</v>
      </c>
      <c r="O33" s="169">
        <f>N33*K33*L33</f>
        <v>50.66</v>
      </c>
      <c r="P33" s="164">
        <f>P18</f>
        <v>0</v>
      </c>
      <c r="Q33" s="360"/>
      <c r="R33" s="361"/>
      <c r="S33" s="362"/>
    </row>
    <row r="34" spans="1:19" x14ac:dyDescent="0.25">
      <c r="A34" s="62"/>
      <c r="B34" s="74">
        <v>2</v>
      </c>
      <c r="C34" s="65" t="str">
        <f>C33</f>
        <v>+</v>
      </c>
      <c r="D34" s="189">
        <v>5</v>
      </c>
      <c r="E34" s="65"/>
      <c r="F34" s="65"/>
      <c r="G34" s="65"/>
      <c r="H34" s="75"/>
      <c r="I34" s="170">
        <v>3</v>
      </c>
      <c r="J34" s="171" t="s">
        <v>146</v>
      </c>
      <c r="K34" s="65">
        <f>K33</f>
        <v>0.1</v>
      </c>
      <c r="L34" s="176">
        <f>L33</f>
        <v>1</v>
      </c>
      <c r="M34" s="120"/>
      <c r="N34" s="166">
        <v>20.57</v>
      </c>
      <c r="O34" s="170">
        <f>N34*K34*L34</f>
        <v>2.06</v>
      </c>
      <c r="P34" s="168"/>
      <c r="Q34" s="363"/>
      <c r="R34" s="364"/>
      <c r="S34" s="365"/>
    </row>
    <row r="35" spans="1:19" x14ac:dyDescent="0.25">
      <c r="A35" s="67"/>
      <c r="B35" s="68"/>
      <c r="C35" s="68"/>
      <c r="D35" s="68"/>
      <c r="E35" s="68"/>
      <c r="F35" s="68"/>
      <c r="G35" s="68"/>
      <c r="H35" s="68"/>
      <c r="I35" s="69"/>
      <c r="J35" s="69"/>
      <c r="K35" s="69"/>
      <c r="L35" s="69"/>
      <c r="M35" s="69"/>
      <c r="N35" s="69"/>
      <c r="O35" s="69">
        <f>SUM(O33:O34)</f>
        <v>52.72</v>
      </c>
      <c r="P35" s="69">
        <f>SUM(P33:P34)</f>
        <v>0</v>
      </c>
      <c r="Q35" s="68"/>
      <c r="R35" s="70"/>
      <c r="S35" s="71"/>
    </row>
    <row r="36" spans="1:19" x14ac:dyDescent="0.25">
      <c r="A36" s="41"/>
      <c r="B36" s="42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3"/>
      <c r="S36" s="44"/>
    </row>
    <row r="37" spans="1:19" x14ac:dyDescent="0.25">
      <c r="A37" s="41"/>
      <c r="B37" s="42"/>
      <c r="C37" s="42"/>
      <c r="D37" s="42"/>
      <c r="E37" s="42"/>
      <c r="F37" s="42"/>
      <c r="G37" s="42"/>
      <c r="H37" s="42"/>
      <c r="I37" s="42"/>
      <c r="J37" s="42"/>
      <c r="K37" s="42"/>
      <c r="L37" s="42"/>
      <c r="M37" s="42"/>
      <c r="N37" s="42"/>
      <c r="O37" s="42"/>
      <c r="P37" s="42"/>
      <c r="Q37" s="42"/>
      <c r="R37" s="43"/>
      <c r="S37" s="44"/>
    </row>
    <row r="38" spans="1:19" x14ac:dyDescent="0.25">
      <c r="A38" s="76" t="str">
        <f>'Planilha Orçamentária Global'!A26</f>
        <v>3.1.2</v>
      </c>
      <c r="B38" s="354" t="str">
        <f>'Planilha Orçamentária Global'!D26</f>
        <v>Regularização e compactação do sub-leito até 20cm.</v>
      </c>
      <c r="C38" s="354"/>
      <c r="D38" s="354"/>
      <c r="E38" s="354"/>
      <c r="F38" s="354"/>
      <c r="G38" s="354"/>
      <c r="H38" s="354"/>
      <c r="I38" s="354"/>
      <c r="J38" s="354"/>
      <c r="K38" s="354"/>
      <c r="L38" s="354"/>
      <c r="M38" s="354"/>
      <c r="N38" s="354"/>
      <c r="O38" s="354"/>
      <c r="P38" s="354"/>
      <c r="Q38" s="193" t="s">
        <v>147</v>
      </c>
      <c r="R38" s="94">
        <f>N42</f>
        <v>527.21</v>
      </c>
      <c r="S38" s="79" t="str">
        <f>'Planilha Orçamentária Global'!E26</f>
        <v>m²</v>
      </c>
    </row>
    <row r="39" spans="1:19" x14ac:dyDescent="0.25">
      <c r="A39" s="45" t="s">
        <v>70</v>
      </c>
      <c r="B39" s="383" t="s">
        <v>66</v>
      </c>
      <c r="C39" s="383"/>
      <c r="D39" s="383"/>
      <c r="E39" s="383"/>
      <c r="F39" s="383"/>
      <c r="G39" s="383"/>
      <c r="H39" s="383"/>
      <c r="I39" s="45" t="s">
        <v>67</v>
      </c>
      <c r="J39" s="45" t="s">
        <v>68</v>
      </c>
      <c r="K39" s="45" t="s">
        <v>69</v>
      </c>
      <c r="L39" s="45" t="s">
        <v>71</v>
      </c>
      <c r="M39" s="45" t="s">
        <v>72</v>
      </c>
      <c r="N39" s="45" t="s">
        <v>73</v>
      </c>
      <c r="O39" s="45" t="s">
        <v>74</v>
      </c>
      <c r="P39" s="45" t="s">
        <v>75</v>
      </c>
      <c r="Q39" s="384" t="s">
        <v>76</v>
      </c>
      <c r="R39" s="384"/>
      <c r="S39" s="384"/>
    </row>
    <row r="40" spans="1:19" x14ac:dyDescent="0.25">
      <c r="A40" s="61"/>
      <c r="B40" s="73">
        <f>$B$18</f>
        <v>0</v>
      </c>
      <c r="C40" s="64" t="s">
        <v>64</v>
      </c>
      <c r="D40" s="161">
        <f>$D$18</f>
        <v>0</v>
      </c>
      <c r="E40" s="64" t="s">
        <v>65</v>
      </c>
      <c r="F40" s="64">
        <f>$F$18</f>
        <v>4</v>
      </c>
      <c r="G40" s="64" t="s">
        <v>64</v>
      </c>
      <c r="H40" s="162">
        <f>$H$18</f>
        <v>4.4400000000000004</v>
      </c>
      <c r="I40" s="169">
        <f>((F40-B40)*20)+(H40-D40)</f>
        <v>84.44</v>
      </c>
      <c r="J40" s="172">
        <f>$J$18</f>
        <v>6</v>
      </c>
      <c r="K40" s="64">
        <v>0.2</v>
      </c>
      <c r="L40" s="172">
        <v>1</v>
      </c>
      <c r="M40" s="64"/>
      <c r="N40" s="165">
        <f>I40*J40</f>
        <v>506.64</v>
      </c>
      <c r="O40" s="169"/>
      <c r="P40" s="174">
        <f>O40*M40</f>
        <v>0</v>
      </c>
      <c r="Q40" s="360"/>
      <c r="R40" s="361"/>
      <c r="S40" s="362"/>
    </row>
    <row r="41" spans="1:19" x14ac:dyDescent="0.25">
      <c r="A41" s="62"/>
      <c r="B41" s="74">
        <v>2</v>
      </c>
      <c r="C41" s="65" t="str">
        <f>C40</f>
        <v>+</v>
      </c>
      <c r="D41" s="189">
        <v>5</v>
      </c>
      <c r="E41" s="65"/>
      <c r="F41" s="65"/>
      <c r="G41" s="65"/>
      <c r="H41" s="75"/>
      <c r="I41" s="170">
        <v>3</v>
      </c>
      <c r="J41" s="171" t="s">
        <v>146</v>
      </c>
      <c r="K41" s="65">
        <f>K40</f>
        <v>0.2</v>
      </c>
      <c r="L41" s="176">
        <f>L40</f>
        <v>1</v>
      </c>
      <c r="M41" s="18"/>
      <c r="N41" s="166">
        <v>20.57</v>
      </c>
      <c r="O41" s="170"/>
      <c r="P41" s="178"/>
      <c r="Q41" s="363"/>
      <c r="R41" s="364"/>
      <c r="S41" s="365"/>
    </row>
    <row r="42" spans="1:19" x14ac:dyDescent="0.25">
      <c r="A42" s="67"/>
      <c r="B42" s="68"/>
      <c r="C42" s="68"/>
      <c r="D42" s="68"/>
      <c r="E42" s="68"/>
      <c r="F42" s="68"/>
      <c r="G42" s="68"/>
      <c r="H42" s="68"/>
      <c r="I42" s="69"/>
      <c r="J42" s="69"/>
      <c r="K42" s="69"/>
      <c r="L42" s="69"/>
      <c r="M42" s="69"/>
      <c r="N42" s="293">
        <f>SUM(N40:N41)</f>
        <v>527.21</v>
      </c>
      <c r="O42" s="69"/>
      <c r="P42" s="69">
        <f>SUM(P40:P41)</f>
        <v>0</v>
      </c>
      <c r="Q42" s="68"/>
      <c r="R42" s="70"/>
      <c r="S42" s="71"/>
    </row>
    <row r="43" spans="1:19" x14ac:dyDescent="0.25">
      <c r="A43" s="41"/>
      <c r="B43" s="42"/>
      <c r="C43" s="42"/>
      <c r="D43" s="42"/>
      <c r="E43" s="42"/>
      <c r="F43" s="42"/>
      <c r="G43" s="42"/>
      <c r="H43" s="42"/>
      <c r="I43" s="42"/>
      <c r="J43" s="42"/>
      <c r="K43" s="42"/>
      <c r="L43" s="42"/>
      <c r="M43" s="42"/>
      <c r="N43" s="42"/>
      <c r="O43" s="42"/>
      <c r="P43" s="42"/>
      <c r="Q43" s="42"/>
      <c r="R43" s="43"/>
      <c r="S43" s="44"/>
    </row>
    <row r="44" spans="1:19" x14ac:dyDescent="0.25">
      <c r="A44" s="41"/>
      <c r="B44" s="42"/>
      <c r="C44" s="42"/>
      <c r="D44" s="42"/>
      <c r="E44" s="42"/>
      <c r="F44" s="42"/>
      <c r="G44" s="42"/>
      <c r="H44" s="42"/>
      <c r="I44" s="42"/>
      <c r="J44" s="42"/>
      <c r="K44" s="42"/>
      <c r="L44" s="42"/>
      <c r="M44" s="42"/>
      <c r="N44" s="42"/>
      <c r="O44" s="42"/>
      <c r="P44" s="42"/>
      <c r="Q44" s="42"/>
      <c r="R44" s="43"/>
      <c r="S44" s="44"/>
    </row>
    <row r="45" spans="1:19" x14ac:dyDescent="0.25">
      <c r="A45" s="95" t="str">
        <f>'Planilha Orçamentária Global'!A27</f>
        <v>3.2</v>
      </c>
      <c r="B45" s="356" t="str">
        <f>'Planilha Orçamentária Global'!D27</f>
        <v>Pavimentação</v>
      </c>
      <c r="C45" s="356"/>
      <c r="D45" s="356"/>
      <c r="E45" s="356"/>
      <c r="F45" s="356"/>
      <c r="G45" s="356"/>
      <c r="H45" s="356"/>
      <c r="I45" s="356"/>
      <c r="J45" s="356"/>
      <c r="K45" s="356"/>
      <c r="L45" s="356"/>
      <c r="M45" s="356"/>
      <c r="N45" s="356"/>
      <c r="O45" s="356"/>
      <c r="P45" s="356"/>
      <c r="Q45" s="86"/>
      <c r="R45" s="87"/>
      <c r="S45" s="88"/>
    </row>
    <row r="46" spans="1:19" x14ac:dyDescent="0.25">
      <c r="A46" s="89" t="str">
        <f>'Planilha Orçamentária Global'!A28</f>
        <v>3.2.1</v>
      </c>
      <c r="B46" s="376" t="str">
        <f>'Planilha Orçamentária Global'!D28</f>
        <v>Pavimentação em paralelepípedo</v>
      </c>
      <c r="C46" s="376"/>
      <c r="D46" s="376"/>
      <c r="E46" s="376"/>
      <c r="F46" s="376"/>
      <c r="G46" s="376"/>
      <c r="H46" s="376"/>
      <c r="I46" s="376"/>
      <c r="J46" s="376"/>
      <c r="K46" s="376"/>
      <c r="L46" s="376"/>
      <c r="M46" s="376"/>
      <c r="N46" s="376"/>
      <c r="O46" s="376"/>
      <c r="P46" s="376"/>
      <c r="Q46" s="90"/>
      <c r="R46" s="91"/>
      <c r="S46" s="92"/>
    </row>
    <row r="47" spans="1:19" ht="30" customHeight="1" x14ac:dyDescent="0.25">
      <c r="A47" s="76" t="str">
        <f>'Planilha Orçamentária Global'!A29</f>
        <v>3.2.1.1</v>
      </c>
      <c r="B47" s="354" t="str">
        <f>'Planilha Orçamentária Global'!D29</f>
        <v xml:space="preserve">Pavimento em paralelepipedo sobre colchao de areia 15 cm, rejuntado com argamassa de cimento e areia no traço 1:3 (pedras pequenas 30 a 35 pecas por m2) </v>
      </c>
      <c r="C47" s="354"/>
      <c r="D47" s="354"/>
      <c r="E47" s="354"/>
      <c r="F47" s="354"/>
      <c r="G47" s="354"/>
      <c r="H47" s="354"/>
      <c r="I47" s="354"/>
      <c r="J47" s="354"/>
      <c r="K47" s="354"/>
      <c r="L47" s="354"/>
      <c r="M47" s="354"/>
      <c r="N47" s="354"/>
      <c r="O47" s="354"/>
      <c r="P47" s="354"/>
      <c r="Q47" s="77"/>
      <c r="R47" s="94">
        <f>TRUNC(N51,2)</f>
        <v>527.21</v>
      </c>
      <c r="S47" s="79" t="str">
        <f>'Planilha Orçamentária Global'!E29</f>
        <v>m²</v>
      </c>
    </row>
    <row r="48" spans="1:19" x14ac:dyDescent="0.25">
      <c r="A48" s="45" t="s">
        <v>70</v>
      </c>
      <c r="B48" s="383" t="s">
        <v>66</v>
      </c>
      <c r="C48" s="383"/>
      <c r="D48" s="383"/>
      <c r="E48" s="383"/>
      <c r="F48" s="383"/>
      <c r="G48" s="383"/>
      <c r="H48" s="383"/>
      <c r="I48" s="45" t="s">
        <v>67</v>
      </c>
      <c r="J48" s="45" t="s">
        <v>68</v>
      </c>
      <c r="K48" s="45" t="s">
        <v>69</v>
      </c>
      <c r="L48" s="45" t="s">
        <v>71</v>
      </c>
      <c r="M48" s="45" t="s">
        <v>72</v>
      </c>
      <c r="N48" s="45" t="s">
        <v>73</v>
      </c>
      <c r="O48" s="45" t="s">
        <v>74</v>
      </c>
      <c r="P48" s="45" t="s">
        <v>75</v>
      </c>
      <c r="Q48" s="384" t="s">
        <v>76</v>
      </c>
      <c r="R48" s="384"/>
      <c r="S48" s="384"/>
    </row>
    <row r="49" spans="1:19" x14ac:dyDescent="0.25">
      <c r="A49" s="61"/>
      <c r="B49" s="73">
        <f>$B$18</f>
        <v>0</v>
      </c>
      <c r="C49" s="64" t="s">
        <v>64</v>
      </c>
      <c r="D49" s="161">
        <f>$D$18</f>
        <v>0</v>
      </c>
      <c r="E49" s="64" t="s">
        <v>65</v>
      </c>
      <c r="F49" s="64">
        <f>$F$18</f>
        <v>4</v>
      </c>
      <c r="G49" s="64" t="s">
        <v>64</v>
      </c>
      <c r="H49" s="162">
        <f>$H$18</f>
        <v>4.4400000000000004</v>
      </c>
      <c r="I49" s="169">
        <f>((F49-B49)*20)+(H49-D49)</f>
        <v>84.44</v>
      </c>
      <c r="J49" s="172">
        <f>$J$18</f>
        <v>6</v>
      </c>
      <c r="K49" s="64"/>
      <c r="L49" s="172"/>
      <c r="M49" s="64"/>
      <c r="N49" s="165">
        <f>I49*J49</f>
        <v>506.64</v>
      </c>
      <c r="O49" s="169">
        <f>N49*K49*L49</f>
        <v>0</v>
      </c>
      <c r="P49" s="174">
        <f>O49*M49</f>
        <v>0</v>
      </c>
      <c r="Q49" s="360"/>
      <c r="R49" s="361"/>
      <c r="S49" s="362"/>
    </row>
    <row r="50" spans="1:19" x14ac:dyDescent="0.25">
      <c r="A50" s="62"/>
      <c r="B50" s="74">
        <v>2</v>
      </c>
      <c r="C50" s="65" t="str">
        <f>C49</f>
        <v>+</v>
      </c>
      <c r="D50" s="65">
        <v>5</v>
      </c>
      <c r="E50" s="65"/>
      <c r="F50" s="65"/>
      <c r="G50" s="65"/>
      <c r="H50" s="75"/>
      <c r="I50" s="170">
        <v>3</v>
      </c>
      <c r="J50" s="175" t="s">
        <v>146</v>
      </c>
      <c r="K50" s="65"/>
      <c r="L50" s="176"/>
      <c r="M50" s="18"/>
      <c r="N50" s="166">
        <v>20.57</v>
      </c>
      <c r="O50" s="170"/>
      <c r="P50" s="178"/>
      <c r="Q50" s="363"/>
      <c r="R50" s="364"/>
      <c r="S50" s="365"/>
    </row>
    <row r="51" spans="1:19" x14ac:dyDescent="0.25">
      <c r="A51" s="67"/>
      <c r="B51" s="68"/>
      <c r="C51" s="68"/>
      <c r="D51" s="68"/>
      <c r="E51" s="68"/>
      <c r="F51" s="68"/>
      <c r="G51" s="68"/>
      <c r="H51" s="68"/>
      <c r="I51" s="69"/>
      <c r="J51" s="69"/>
      <c r="K51" s="69"/>
      <c r="L51" s="69"/>
      <c r="M51" s="69"/>
      <c r="N51" s="69">
        <f>SUM(N49:N50)</f>
        <v>527.21</v>
      </c>
      <c r="O51" s="69"/>
      <c r="P51" s="69"/>
      <c r="Q51" s="68"/>
      <c r="R51" s="70"/>
      <c r="S51" s="71"/>
    </row>
    <row r="52" spans="1:19" x14ac:dyDescent="0.25">
      <c r="A52" s="41"/>
      <c r="B52" s="42"/>
      <c r="C52" s="42"/>
      <c r="D52" s="42"/>
      <c r="E52" s="42"/>
      <c r="F52" s="42"/>
      <c r="G52" s="42"/>
      <c r="H52" s="42"/>
      <c r="I52" s="42"/>
      <c r="J52" s="42"/>
      <c r="K52" s="42"/>
      <c r="L52" s="42"/>
      <c r="M52" s="42"/>
      <c r="N52" s="42"/>
      <c r="O52" s="42"/>
      <c r="P52" s="42"/>
      <c r="Q52" s="42"/>
      <c r="R52" s="43"/>
      <c r="S52" s="44"/>
    </row>
    <row r="53" spans="1:19" x14ac:dyDescent="0.25">
      <c r="A53" s="41"/>
      <c r="B53" s="42"/>
      <c r="C53" s="42"/>
      <c r="D53" s="42"/>
      <c r="E53" s="42"/>
      <c r="F53" s="42"/>
      <c r="G53" s="42"/>
      <c r="H53" s="42"/>
      <c r="I53" s="42"/>
      <c r="J53" s="42"/>
      <c r="K53" s="42"/>
      <c r="L53" s="42"/>
      <c r="M53" s="42"/>
      <c r="N53" s="42"/>
      <c r="O53" s="42"/>
      <c r="P53" s="42"/>
      <c r="Q53" s="42"/>
      <c r="R53" s="43"/>
      <c r="S53" s="44"/>
    </row>
    <row r="54" spans="1:19" x14ac:dyDescent="0.25">
      <c r="A54" s="96" t="str">
        <f>'Planilha Orçamentária Global'!A30</f>
        <v>3.2.2</v>
      </c>
      <c r="B54" s="375" t="str">
        <f>'Planilha Orçamentária Global'!D30</f>
        <v>Meio-fio (guia)</v>
      </c>
      <c r="C54" s="375"/>
      <c r="D54" s="375"/>
      <c r="E54" s="375"/>
      <c r="F54" s="375"/>
      <c r="G54" s="375"/>
      <c r="H54" s="375"/>
      <c r="I54" s="375"/>
      <c r="J54" s="375"/>
      <c r="K54" s="375"/>
      <c r="L54" s="375"/>
      <c r="M54" s="375"/>
      <c r="N54" s="375"/>
      <c r="O54" s="375"/>
      <c r="P54" s="375"/>
      <c r="Q54" s="90"/>
      <c r="R54" s="91"/>
      <c r="S54" s="92"/>
    </row>
    <row r="55" spans="1:19" ht="30" customHeight="1" x14ac:dyDescent="0.25">
      <c r="A55" s="76" t="str">
        <f>'Planilha Orçamentária Global'!A31</f>
        <v>3.2.2.1</v>
      </c>
      <c r="B55" s="354" t="str">
        <f>'Planilha Orçamentária Global'!D31</f>
        <v>Assentamento de guia (meio-fio) em trecho reto, confeccionada em concreto pré-fabricado, dimensões 100x15x13x30 cm (comprimento x base inferior x base superior x altura), para vias urbanas (uso viário). af_06/2016</v>
      </c>
      <c r="C55" s="354"/>
      <c r="D55" s="354"/>
      <c r="E55" s="354"/>
      <c r="F55" s="354"/>
      <c r="G55" s="354"/>
      <c r="H55" s="354"/>
      <c r="I55" s="354"/>
      <c r="J55" s="354"/>
      <c r="K55" s="354"/>
      <c r="L55" s="354"/>
      <c r="M55" s="354"/>
      <c r="N55" s="354"/>
      <c r="O55" s="354"/>
      <c r="P55" s="354"/>
      <c r="Q55" s="77"/>
      <c r="R55" s="94">
        <f>TRUNC(I60,2)</f>
        <v>175.82</v>
      </c>
      <c r="S55" s="79" t="str">
        <f>'Planilha Orçamentária Global'!E31</f>
        <v>m</v>
      </c>
    </row>
    <row r="56" spans="1:19" x14ac:dyDescent="0.25">
      <c r="A56" s="45" t="s">
        <v>70</v>
      </c>
      <c r="B56" s="383" t="s">
        <v>66</v>
      </c>
      <c r="C56" s="383"/>
      <c r="D56" s="383"/>
      <c r="E56" s="383"/>
      <c r="F56" s="383"/>
      <c r="G56" s="383"/>
      <c r="H56" s="383"/>
      <c r="I56" s="45" t="s">
        <v>67</v>
      </c>
      <c r="J56" s="45" t="s">
        <v>68</v>
      </c>
      <c r="K56" s="45" t="s">
        <v>69</v>
      </c>
      <c r="L56" s="45" t="s">
        <v>71</v>
      </c>
      <c r="M56" s="45" t="s">
        <v>72</v>
      </c>
      <c r="N56" s="45" t="s">
        <v>73</v>
      </c>
      <c r="O56" s="45" t="s">
        <v>74</v>
      </c>
      <c r="P56" s="45" t="s">
        <v>75</v>
      </c>
      <c r="Q56" s="384" t="s">
        <v>76</v>
      </c>
      <c r="R56" s="384"/>
      <c r="S56" s="384"/>
    </row>
    <row r="57" spans="1:19" x14ac:dyDescent="0.25">
      <c r="A57" s="61"/>
      <c r="B57" s="73">
        <f>$B$18</f>
        <v>0</v>
      </c>
      <c r="C57" s="64" t="s">
        <v>64</v>
      </c>
      <c r="D57" s="161">
        <f>$D$18</f>
        <v>0</v>
      </c>
      <c r="E57" s="64" t="s">
        <v>65</v>
      </c>
      <c r="F57" s="64">
        <f>$F$18</f>
        <v>4</v>
      </c>
      <c r="G57" s="64" t="s">
        <v>64</v>
      </c>
      <c r="H57" s="162">
        <f>$H$18</f>
        <v>4.4400000000000004</v>
      </c>
      <c r="I57" s="169">
        <v>153.02000000000001</v>
      </c>
      <c r="J57" s="172"/>
      <c r="K57" s="64"/>
      <c r="L57" s="172"/>
      <c r="M57" s="64"/>
      <c r="N57" s="173">
        <f>I57*J57</f>
        <v>0</v>
      </c>
      <c r="O57" s="169">
        <f>N57*K57*L57</f>
        <v>0</v>
      </c>
      <c r="P57" s="174">
        <f>O57*M57</f>
        <v>0</v>
      </c>
      <c r="Q57" s="360"/>
      <c r="R57" s="361"/>
      <c r="S57" s="362"/>
    </row>
    <row r="58" spans="1:19" x14ac:dyDescent="0.25">
      <c r="A58" s="62"/>
      <c r="B58" s="74">
        <f>F57</f>
        <v>4</v>
      </c>
      <c r="C58" s="65" t="str">
        <f>G57</f>
        <v>+</v>
      </c>
      <c r="D58" s="189">
        <f>H57</f>
        <v>4.4400000000000004</v>
      </c>
      <c r="E58" s="65"/>
      <c r="F58" s="65"/>
      <c r="G58" s="65"/>
      <c r="H58" s="75"/>
      <c r="I58" s="170">
        <v>10.8</v>
      </c>
      <c r="J58" s="176"/>
      <c r="K58" s="65"/>
      <c r="L58" s="176"/>
      <c r="M58" s="18"/>
      <c r="N58" s="179"/>
      <c r="O58" s="170"/>
      <c r="P58" s="178"/>
      <c r="Q58" s="363"/>
      <c r="R58" s="364"/>
      <c r="S58" s="365"/>
    </row>
    <row r="59" spans="1:19" x14ac:dyDescent="0.25">
      <c r="A59" s="62"/>
      <c r="B59" s="74"/>
      <c r="C59" s="65"/>
      <c r="D59" s="189"/>
      <c r="E59" s="65"/>
      <c r="F59" s="65"/>
      <c r="G59" s="65"/>
      <c r="H59" s="75"/>
      <c r="I59" s="170">
        <v>12</v>
      </c>
      <c r="J59" s="176"/>
      <c r="K59" s="65"/>
      <c r="L59" s="176"/>
      <c r="M59" s="18"/>
      <c r="N59" s="179"/>
      <c r="O59" s="170"/>
      <c r="P59" s="178"/>
      <c r="Q59" s="363" t="s">
        <v>139</v>
      </c>
      <c r="R59" s="364"/>
      <c r="S59" s="365"/>
    </row>
    <row r="60" spans="1:19" x14ac:dyDescent="0.25">
      <c r="A60" s="67"/>
      <c r="B60" s="68"/>
      <c r="C60" s="68"/>
      <c r="D60" s="68"/>
      <c r="E60" s="68"/>
      <c r="F60" s="68"/>
      <c r="G60" s="68"/>
      <c r="H60" s="68"/>
      <c r="I60" s="69">
        <f>SUM(I57:I59)</f>
        <v>175.82</v>
      </c>
      <c r="J60" s="69"/>
      <c r="K60" s="69"/>
      <c r="L60" s="69"/>
      <c r="M60" s="69"/>
      <c r="N60" s="69"/>
      <c r="O60" s="69"/>
      <c r="P60" s="69"/>
      <c r="Q60" s="68"/>
      <c r="R60" s="70"/>
      <c r="S60" s="71"/>
    </row>
    <row r="61" spans="1:19" x14ac:dyDescent="0.25">
      <c r="A61" s="41"/>
      <c r="B61" s="42"/>
      <c r="C61" s="42"/>
      <c r="D61" s="42"/>
      <c r="E61" s="42"/>
      <c r="F61" s="42"/>
      <c r="G61" s="42"/>
      <c r="H61" s="42"/>
      <c r="I61" s="42"/>
      <c r="J61" s="42"/>
      <c r="K61" s="42"/>
      <c r="L61" s="42"/>
      <c r="M61" s="42"/>
      <c r="N61" s="42"/>
      <c r="O61" s="42"/>
      <c r="P61" s="42"/>
      <c r="Q61" s="42"/>
      <c r="R61" s="43"/>
      <c r="S61" s="44"/>
    </row>
    <row r="62" spans="1:19" x14ac:dyDescent="0.25">
      <c r="A62" s="41"/>
      <c r="B62" s="42"/>
      <c r="C62" s="42"/>
      <c r="D62" s="42"/>
      <c r="E62" s="42"/>
      <c r="F62" s="42"/>
      <c r="G62" s="42"/>
      <c r="H62" s="42"/>
      <c r="I62" s="42"/>
      <c r="J62" s="283"/>
      <c r="K62" s="42"/>
      <c r="L62" s="42"/>
      <c r="M62" s="42"/>
      <c r="N62" s="42"/>
      <c r="O62" s="42"/>
      <c r="P62" s="42"/>
      <c r="Q62" s="42"/>
      <c r="R62" s="43"/>
      <c r="S62" s="44"/>
    </row>
    <row r="63" spans="1:19" x14ac:dyDescent="0.25">
      <c r="A63" s="80" t="str">
        <f>'Planilha Orçamentária Global'!A32</f>
        <v>4.0</v>
      </c>
      <c r="B63" s="355" t="str">
        <f>'Planilha Orçamentária Global'!D32</f>
        <v>PASSEIO CIMENTADO</v>
      </c>
      <c r="C63" s="355"/>
      <c r="D63" s="355"/>
      <c r="E63" s="355"/>
      <c r="F63" s="355"/>
      <c r="G63" s="355"/>
      <c r="H63" s="355"/>
      <c r="I63" s="355"/>
      <c r="J63" s="355"/>
      <c r="K63" s="355"/>
      <c r="L63" s="355"/>
      <c r="M63" s="355"/>
      <c r="N63" s="355"/>
      <c r="O63" s="355"/>
      <c r="P63" s="355"/>
      <c r="Q63" s="81"/>
      <c r="R63" s="82"/>
      <c r="S63" s="83"/>
    </row>
    <row r="64" spans="1:19" ht="30" customHeight="1" x14ac:dyDescent="0.25">
      <c r="A64" s="76" t="str">
        <f>'Planilha Orçamentária Global'!A33</f>
        <v>4.1</v>
      </c>
      <c r="B64" s="354" t="str">
        <f>'Planilha Orçamentária Global'!D33</f>
        <v>Execução de passeio (calçada) ou piso de concreto com concreto moldado IN LOCO, usinado, acabamento convencional, não armado espessura de 5 cm. AF_07/2016</v>
      </c>
      <c r="C64" s="354"/>
      <c r="D64" s="354"/>
      <c r="E64" s="354"/>
      <c r="F64" s="354"/>
      <c r="G64" s="354"/>
      <c r="H64" s="354"/>
      <c r="I64" s="354"/>
      <c r="J64" s="354"/>
      <c r="K64" s="354"/>
      <c r="L64" s="354"/>
      <c r="M64" s="354"/>
      <c r="N64" s="354"/>
      <c r="O64" s="354"/>
      <c r="P64" s="354"/>
      <c r="Q64" s="77"/>
      <c r="R64" s="94">
        <f>TRUNC(O67,2)</f>
        <v>9.85</v>
      </c>
      <c r="S64" s="79" t="str">
        <f>'Planilha Orçamentária Global'!E33</f>
        <v>m³</v>
      </c>
    </row>
    <row r="65" spans="1:19" x14ac:dyDescent="0.25">
      <c r="A65" s="45" t="s">
        <v>70</v>
      </c>
      <c r="B65" s="383" t="s">
        <v>66</v>
      </c>
      <c r="C65" s="383"/>
      <c r="D65" s="383"/>
      <c r="E65" s="383"/>
      <c r="F65" s="383"/>
      <c r="G65" s="383"/>
      <c r="H65" s="383"/>
      <c r="I65" s="45" t="s">
        <v>67</v>
      </c>
      <c r="J65" s="45" t="s">
        <v>68</v>
      </c>
      <c r="K65" s="45" t="s">
        <v>69</v>
      </c>
      <c r="L65" s="45" t="s">
        <v>71</v>
      </c>
      <c r="M65" s="45" t="s">
        <v>72</v>
      </c>
      <c r="N65" s="45" t="s">
        <v>73</v>
      </c>
      <c r="O65" s="45" t="s">
        <v>74</v>
      </c>
      <c r="P65" s="45" t="s">
        <v>75</v>
      </c>
      <c r="Q65" s="384" t="s">
        <v>76</v>
      </c>
      <c r="R65" s="384"/>
      <c r="S65" s="384"/>
    </row>
    <row r="66" spans="1:19" x14ac:dyDescent="0.25">
      <c r="A66" s="61"/>
      <c r="B66" s="73"/>
      <c r="C66" s="64"/>
      <c r="D66" s="161"/>
      <c r="E66" s="64"/>
      <c r="F66" s="64"/>
      <c r="G66" s="64"/>
      <c r="H66" s="162"/>
      <c r="I66" s="169">
        <v>164.09</v>
      </c>
      <c r="J66" s="172">
        <v>1.2</v>
      </c>
      <c r="K66" s="64">
        <v>0.05</v>
      </c>
      <c r="L66" s="172">
        <v>1</v>
      </c>
      <c r="M66" s="64"/>
      <c r="N66" s="173">
        <f>I66*J66</f>
        <v>196.91</v>
      </c>
      <c r="O66" s="169">
        <f>N66*K66*L66</f>
        <v>9.85</v>
      </c>
      <c r="P66" s="174">
        <f>O66*M66</f>
        <v>0</v>
      </c>
      <c r="Q66" s="360"/>
      <c r="R66" s="361"/>
      <c r="S66" s="362"/>
    </row>
    <row r="67" spans="1:19" x14ac:dyDescent="0.25">
      <c r="A67" s="67"/>
      <c r="B67" s="68"/>
      <c r="C67" s="68"/>
      <c r="D67" s="68"/>
      <c r="E67" s="68"/>
      <c r="F67" s="68"/>
      <c r="G67" s="68"/>
      <c r="H67" s="68"/>
      <c r="I67" s="69"/>
      <c r="J67" s="69"/>
      <c r="K67" s="69"/>
      <c r="L67" s="69"/>
      <c r="M67" s="69"/>
      <c r="N67" s="69"/>
      <c r="O67" s="69">
        <f>SUM(O66:O66)</f>
        <v>9.85</v>
      </c>
      <c r="P67" s="69">
        <f>SUM(P66:P66)</f>
        <v>0</v>
      </c>
      <c r="Q67" s="68"/>
      <c r="R67" s="70"/>
      <c r="S67" s="71"/>
    </row>
    <row r="68" spans="1:19" x14ac:dyDescent="0.25">
      <c r="A68" s="41"/>
      <c r="B68" s="42"/>
      <c r="C68" s="42"/>
      <c r="D68" s="42"/>
      <c r="E68" s="42"/>
      <c r="F68" s="42"/>
      <c r="G68" s="42"/>
      <c r="H68" s="42"/>
      <c r="I68" s="42"/>
      <c r="J68" s="42"/>
      <c r="K68" s="42"/>
      <c r="L68" s="42"/>
      <c r="M68" s="42"/>
      <c r="N68" s="42"/>
      <c r="O68" s="42"/>
      <c r="P68" s="42"/>
      <c r="Q68" s="42"/>
      <c r="R68" s="43"/>
      <c r="S68" s="44"/>
    </row>
    <row r="69" spans="1:19" x14ac:dyDescent="0.25">
      <c r="A69" s="41"/>
      <c r="B69" s="42"/>
      <c r="C69" s="42"/>
      <c r="D69" s="42"/>
      <c r="E69" s="42"/>
      <c r="F69" s="42"/>
      <c r="G69" s="42"/>
      <c r="H69" s="42"/>
      <c r="I69" s="42"/>
      <c r="J69" s="42"/>
      <c r="K69" s="42"/>
      <c r="L69" s="42"/>
      <c r="M69" s="42"/>
      <c r="N69" s="42"/>
      <c r="O69" s="42"/>
      <c r="P69" s="42"/>
      <c r="Q69" s="42"/>
      <c r="R69" s="43"/>
      <c r="S69" s="44"/>
    </row>
    <row r="70" spans="1:19" x14ac:dyDescent="0.25">
      <c r="A70" s="76" t="str">
        <f>'Planilha Orçamentária Global'!A34</f>
        <v>4.2</v>
      </c>
      <c r="B70" s="354" t="str">
        <f>'Planilha Orçamentária Global'!D34</f>
        <v>Junta plastica de dilatacao para pisos, cor cinza, 27 x 3 mm (altura x espessura) a cada 1,50m</v>
      </c>
      <c r="C70" s="354"/>
      <c r="D70" s="354"/>
      <c r="E70" s="354"/>
      <c r="F70" s="354"/>
      <c r="G70" s="354"/>
      <c r="H70" s="354"/>
      <c r="I70" s="354"/>
      <c r="J70" s="354"/>
      <c r="K70" s="354"/>
      <c r="L70" s="354"/>
      <c r="M70" s="354"/>
      <c r="N70" s="354"/>
      <c r="O70" s="354"/>
      <c r="P70" s="354"/>
      <c r="Q70" s="77"/>
      <c r="R70" s="94">
        <f>TRUNC(O74,2)</f>
        <v>132.47</v>
      </c>
      <c r="S70" s="79" t="str">
        <f>'Planilha Orçamentária Global'!E34</f>
        <v>m</v>
      </c>
    </row>
    <row r="71" spans="1:19" ht="15" customHeight="1" x14ac:dyDescent="0.25">
      <c r="A71" s="45"/>
      <c r="B71" s="383" t="s">
        <v>66</v>
      </c>
      <c r="C71" s="383"/>
      <c r="D71" s="383"/>
      <c r="E71" s="383"/>
      <c r="F71" s="383"/>
      <c r="G71" s="383"/>
      <c r="H71" s="383"/>
      <c r="I71" s="366" t="s">
        <v>114</v>
      </c>
      <c r="J71" s="368"/>
      <c r="K71" s="366" t="s">
        <v>112</v>
      </c>
      <c r="L71" s="368"/>
      <c r="M71" s="366" t="s">
        <v>113</v>
      </c>
      <c r="N71" s="368"/>
      <c r="O71" s="367" t="s">
        <v>115</v>
      </c>
      <c r="P71" s="368"/>
      <c r="Q71" s="384" t="s">
        <v>76</v>
      </c>
      <c r="R71" s="384"/>
      <c r="S71" s="384"/>
    </row>
    <row r="72" spans="1:19" x14ac:dyDescent="0.25">
      <c r="A72" s="61"/>
      <c r="B72" s="73"/>
      <c r="C72" s="64"/>
      <c r="D72" s="161"/>
      <c r="E72" s="64"/>
      <c r="F72" s="64"/>
      <c r="G72" s="64"/>
      <c r="H72" s="162"/>
      <c r="I72" s="389">
        <f>I66</f>
        <v>164.09</v>
      </c>
      <c r="J72" s="396"/>
      <c r="K72" s="360">
        <v>1.5</v>
      </c>
      <c r="L72" s="362"/>
      <c r="M72" s="360">
        <v>1.2</v>
      </c>
      <c r="N72" s="362"/>
      <c r="O72" s="395">
        <f>((I72/K72)+1)*M72</f>
        <v>132.47</v>
      </c>
      <c r="P72" s="396"/>
      <c r="Q72" s="360"/>
      <c r="R72" s="361"/>
      <c r="S72" s="362"/>
    </row>
    <row r="73" spans="1:19" x14ac:dyDescent="0.25">
      <c r="A73" s="62"/>
      <c r="B73" s="74"/>
      <c r="C73" s="65"/>
      <c r="D73" s="65"/>
      <c r="E73" s="65"/>
      <c r="F73" s="65"/>
      <c r="G73" s="65"/>
      <c r="H73" s="75"/>
      <c r="I73" s="399"/>
      <c r="J73" s="400"/>
      <c r="K73" s="380"/>
      <c r="L73" s="382"/>
      <c r="M73" s="401"/>
      <c r="N73" s="402"/>
      <c r="O73" s="397"/>
      <c r="P73" s="398"/>
      <c r="Q73" s="363"/>
      <c r="R73" s="364"/>
      <c r="S73" s="365"/>
    </row>
    <row r="74" spans="1:19" x14ac:dyDescent="0.25">
      <c r="A74" s="67">
        <f>SUM(A72:A73)</f>
        <v>0</v>
      </c>
      <c r="B74" s="68"/>
      <c r="C74" s="68"/>
      <c r="D74" s="68"/>
      <c r="E74" s="68"/>
      <c r="F74" s="68"/>
      <c r="G74" s="68"/>
      <c r="H74" s="68"/>
      <c r="I74" s="69"/>
      <c r="J74" s="69"/>
      <c r="K74" s="69"/>
      <c r="L74" s="69"/>
      <c r="M74" s="69"/>
      <c r="N74" s="69"/>
      <c r="O74" s="388">
        <f>SUM(O72:P73)</f>
        <v>132.47</v>
      </c>
      <c r="P74" s="388"/>
      <c r="Q74" s="68"/>
      <c r="R74" s="70"/>
      <c r="S74" s="71"/>
    </row>
    <row r="75" spans="1:19" x14ac:dyDescent="0.25">
      <c r="A75" s="41"/>
      <c r="B75" s="42"/>
      <c r="C75" s="42"/>
      <c r="D75" s="42"/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</row>
    <row r="76" spans="1:19" x14ac:dyDescent="0.25">
      <c r="A76" s="41"/>
      <c r="B76" s="42"/>
      <c r="C76" s="42"/>
      <c r="D76" s="42"/>
      <c r="E76" s="42"/>
      <c r="F76" s="42"/>
      <c r="G76" s="42"/>
      <c r="H76" s="42"/>
      <c r="I76" s="42"/>
      <c r="J76" s="42"/>
      <c r="K76" s="42"/>
      <c r="L76" s="42"/>
      <c r="M76" s="42"/>
      <c r="N76" s="42"/>
      <c r="O76" s="42"/>
      <c r="P76" s="42"/>
      <c r="Q76" s="42"/>
      <c r="R76" s="43"/>
      <c r="S76" s="44"/>
    </row>
    <row r="77" spans="1:19" x14ac:dyDescent="0.25">
      <c r="A77" s="76" t="str">
        <f>'Planilha Orçamentária Global'!A35</f>
        <v>4.3</v>
      </c>
      <c r="B77" s="354" t="str">
        <f>'Planilha Orçamentária Global'!D35</f>
        <v>Lona plástica preta, e=150 micra</v>
      </c>
      <c r="C77" s="354"/>
      <c r="D77" s="354"/>
      <c r="E77" s="354"/>
      <c r="F77" s="354"/>
      <c r="G77" s="354"/>
      <c r="H77" s="354"/>
      <c r="I77" s="354"/>
      <c r="J77" s="354"/>
      <c r="K77" s="354"/>
      <c r="L77" s="354"/>
      <c r="M77" s="354"/>
      <c r="N77" s="354"/>
      <c r="O77" s="354"/>
      <c r="P77" s="354"/>
      <c r="Q77" s="77"/>
      <c r="R77" s="94">
        <f>TRUNC(N81,2)</f>
        <v>196.91</v>
      </c>
      <c r="S77" s="79" t="str">
        <f>'Planilha Orçamentária Global'!E35</f>
        <v>m²</v>
      </c>
    </row>
    <row r="78" spans="1:19" x14ac:dyDescent="0.25">
      <c r="A78" s="45" t="s">
        <v>70</v>
      </c>
      <c r="B78" s="383" t="s">
        <v>66</v>
      </c>
      <c r="C78" s="383"/>
      <c r="D78" s="383"/>
      <c r="E78" s="383"/>
      <c r="F78" s="383"/>
      <c r="G78" s="383"/>
      <c r="H78" s="383"/>
      <c r="I78" s="45" t="s">
        <v>67</v>
      </c>
      <c r="J78" s="45" t="s">
        <v>68</v>
      </c>
      <c r="K78" s="45" t="s">
        <v>69</v>
      </c>
      <c r="L78" s="45" t="s">
        <v>71</v>
      </c>
      <c r="M78" s="45" t="s">
        <v>72</v>
      </c>
      <c r="N78" s="45" t="s">
        <v>73</v>
      </c>
      <c r="O78" s="45" t="s">
        <v>74</v>
      </c>
      <c r="P78" s="45" t="s">
        <v>75</v>
      </c>
      <c r="Q78" s="384" t="s">
        <v>76</v>
      </c>
      <c r="R78" s="384"/>
      <c r="S78" s="384"/>
    </row>
    <row r="79" spans="1:19" x14ac:dyDescent="0.25">
      <c r="A79" s="61"/>
      <c r="B79" s="73"/>
      <c r="C79" s="64"/>
      <c r="D79" s="161"/>
      <c r="E79" s="64"/>
      <c r="F79" s="64"/>
      <c r="G79" s="64"/>
      <c r="H79" s="162"/>
      <c r="I79" s="169">
        <f>I72</f>
        <v>164.09</v>
      </c>
      <c r="J79" s="172">
        <f>J66</f>
        <v>1.2</v>
      </c>
      <c r="K79" s="64"/>
      <c r="L79" s="172"/>
      <c r="M79" s="64"/>
      <c r="N79" s="173">
        <f>I79*J79</f>
        <v>196.91</v>
      </c>
      <c r="O79" s="169">
        <f>N79*K79*L79</f>
        <v>0</v>
      </c>
      <c r="P79" s="174">
        <f>O79*M79</f>
        <v>0</v>
      </c>
      <c r="Q79" s="360"/>
      <c r="R79" s="361"/>
      <c r="S79" s="362"/>
    </row>
    <row r="80" spans="1:19" x14ac:dyDescent="0.25">
      <c r="A80" s="62"/>
      <c r="B80" s="74"/>
      <c r="C80" s="65"/>
      <c r="D80" s="65"/>
      <c r="E80" s="65"/>
      <c r="F80" s="65"/>
      <c r="G80" s="65"/>
      <c r="H80" s="75"/>
      <c r="I80" s="170">
        <f>((F80-B80)*20)+(H80-D80)</f>
        <v>0</v>
      </c>
      <c r="J80" s="176"/>
      <c r="K80" s="65"/>
      <c r="L80" s="176"/>
      <c r="M80" s="18"/>
      <c r="N80" s="179">
        <f>I80*J80</f>
        <v>0</v>
      </c>
      <c r="O80" s="170">
        <f>N80*K80*L80</f>
        <v>0</v>
      </c>
      <c r="P80" s="178">
        <f>O80*M80</f>
        <v>0</v>
      </c>
      <c r="Q80" s="363"/>
      <c r="R80" s="364"/>
      <c r="S80" s="365"/>
    </row>
    <row r="81" spans="1:19" x14ac:dyDescent="0.25">
      <c r="A81" s="67"/>
      <c r="B81" s="68"/>
      <c r="C81" s="68"/>
      <c r="D81" s="68"/>
      <c r="E81" s="68"/>
      <c r="F81" s="68"/>
      <c r="G81" s="68"/>
      <c r="H81" s="68"/>
      <c r="I81" s="69"/>
      <c r="J81" s="69"/>
      <c r="K81" s="69"/>
      <c r="L81" s="69"/>
      <c r="M81" s="69"/>
      <c r="N81" s="69">
        <f>SUM(N79:N80)</f>
        <v>196.91</v>
      </c>
      <c r="O81" s="69">
        <f>SUM(O79:O80)</f>
        <v>0</v>
      </c>
      <c r="P81" s="69">
        <f>SUM(P79:P80)</f>
        <v>0</v>
      </c>
      <c r="Q81" s="68"/>
      <c r="R81" s="70"/>
      <c r="S81" s="71"/>
    </row>
    <row r="82" spans="1:19" x14ac:dyDescent="0.25">
      <c r="A82" s="41"/>
      <c r="B82" s="42"/>
      <c r="C82" s="42"/>
      <c r="D82" s="42"/>
      <c r="E82" s="42"/>
      <c r="F82" s="42"/>
      <c r="G82" s="42"/>
      <c r="H82" s="42"/>
      <c r="I82" s="42"/>
      <c r="J82" s="42"/>
      <c r="K82" s="42"/>
      <c r="L82" s="42"/>
      <c r="M82" s="42"/>
      <c r="N82" s="42"/>
      <c r="O82" s="42"/>
      <c r="P82" s="42"/>
      <c r="Q82" s="42"/>
      <c r="R82" s="43"/>
      <c r="S82" s="44"/>
    </row>
    <row r="83" spans="1:19" x14ac:dyDescent="0.25">
      <c r="A83" s="41"/>
      <c r="B83" s="42"/>
      <c r="C83" s="42"/>
      <c r="D83" s="42"/>
      <c r="E83" s="42"/>
      <c r="F83" s="42"/>
      <c r="G83" s="42"/>
      <c r="H83" s="42"/>
      <c r="I83" s="42"/>
      <c r="J83" s="42"/>
      <c r="K83" s="42"/>
      <c r="L83" s="42"/>
      <c r="M83" s="42"/>
      <c r="N83" s="42"/>
      <c r="O83" s="42"/>
      <c r="P83" s="42"/>
      <c r="Q83" s="42"/>
      <c r="R83" s="43"/>
      <c r="S83" s="44"/>
    </row>
    <row r="84" spans="1:19" x14ac:dyDescent="0.25">
      <c r="A84" s="95" t="str">
        <f>'Planilha Orçamentária Global'!A36</f>
        <v>4.4</v>
      </c>
      <c r="B84" s="356" t="str">
        <f>'Planilha Orçamentária Global'!D36</f>
        <v>Piso Tátil</v>
      </c>
      <c r="C84" s="356"/>
      <c r="D84" s="356"/>
      <c r="E84" s="356"/>
      <c r="F84" s="356"/>
      <c r="G84" s="356"/>
      <c r="H84" s="356"/>
      <c r="I84" s="356"/>
      <c r="J84" s="356"/>
      <c r="K84" s="356"/>
      <c r="L84" s="356"/>
      <c r="M84" s="356"/>
      <c r="N84" s="356"/>
      <c r="O84" s="356"/>
      <c r="P84" s="356"/>
      <c r="Q84" s="86"/>
      <c r="R84" s="87"/>
      <c r="S84" s="88"/>
    </row>
    <row r="85" spans="1:19" ht="30" customHeight="1" x14ac:dyDescent="0.25">
      <c r="A85" s="76" t="str">
        <f>'Planilha Orçamentária Global'!A37</f>
        <v>4.4.1</v>
      </c>
      <c r="B85" s="354" t="str">
        <f>'Planilha Orçamentária Global'!D37</f>
        <v xml:space="preserve"> Piso tátil direcional e de alerta, em concreto colorido, p/deficientes visuais, dimensões 30x30cm, aplicado com argamassa industrializada ac-ii, rejuntado, exclusive regularização de base</v>
      </c>
      <c r="C85" s="354"/>
      <c r="D85" s="354"/>
      <c r="E85" s="354"/>
      <c r="F85" s="354"/>
      <c r="G85" s="354"/>
      <c r="H85" s="354"/>
      <c r="I85" s="354"/>
      <c r="J85" s="354"/>
      <c r="K85" s="354"/>
      <c r="L85" s="354"/>
      <c r="M85" s="354"/>
      <c r="N85" s="354"/>
      <c r="O85" s="354"/>
      <c r="P85" s="354"/>
      <c r="Q85" s="77"/>
      <c r="R85" s="94">
        <f>TRUNC(N89,2)</f>
        <v>9.75</v>
      </c>
      <c r="S85" s="79" t="str">
        <f>'Planilha Orçamentária Global'!E37</f>
        <v>m²</v>
      </c>
    </row>
    <row r="86" spans="1:19" x14ac:dyDescent="0.25">
      <c r="A86" s="45" t="s">
        <v>70</v>
      </c>
      <c r="B86" s="383" t="s">
        <v>66</v>
      </c>
      <c r="C86" s="383"/>
      <c r="D86" s="383"/>
      <c r="E86" s="383"/>
      <c r="F86" s="383"/>
      <c r="G86" s="383"/>
      <c r="H86" s="383"/>
      <c r="I86" s="366" t="s">
        <v>116</v>
      </c>
      <c r="J86" s="368"/>
      <c r="K86" s="366" t="s">
        <v>117</v>
      </c>
      <c r="L86" s="367"/>
      <c r="M86" s="368"/>
      <c r="N86" s="366" t="s">
        <v>118</v>
      </c>
      <c r="O86" s="368"/>
      <c r="P86" s="45"/>
      <c r="Q86" s="384" t="s">
        <v>76</v>
      </c>
      <c r="R86" s="384"/>
      <c r="S86" s="384"/>
    </row>
    <row r="87" spans="1:19" x14ac:dyDescent="0.25">
      <c r="A87" s="61"/>
      <c r="B87" s="73"/>
      <c r="C87" s="64"/>
      <c r="D87" s="161"/>
      <c r="E87" s="64"/>
      <c r="F87" s="64"/>
      <c r="G87" s="64"/>
      <c r="H87" s="162"/>
      <c r="I87" s="389">
        <v>10</v>
      </c>
      <c r="J87" s="396"/>
      <c r="K87" s="360">
        <f>((1.2+1.2+1.5)*(0.25))</f>
        <v>0.97499999999999998</v>
      </c>
      <c r="L87" s="361"/>
      <c r="M87" s="362"/>
      <c r="N87" s="403">
        <f>K87*I87</f>
        <v>9.75</v>
      </c>
      <c r="O87" s="404"/>
      <c r="P87" s="174"/>
      <c r="Q87" s="360"/>
      <c r="R87" s="361"/>
      <c r="S87" s="362"/>
    </row>
    <row r="88" spans="1:19" x14ac:dyDescent="0.25">
      <c r="A88" s="62"/>
      <c r="B88" s="74"/>
      <c r="C88" s="65"/>
      <c r="D88" s="65"/>
      <c r="E88" s="65"/>
      <c r="F88" s="65"/>
      <c r="G88" s="65"/>
      <c r="H88" s="75"/>
      <c r="I88" s="399"/>
      <c r="J88" s="400"/>
      <c r="K88" s="380"/>
      <c r="L88" s="381"/>
      <c r="M88" s="382"/>
      <c r="N88" s="405"/>
      <c r="O88" s="406"/>
      <c r="P88" s="178"/>
      <c r="Q88" s="363"/>
      <c r="R88" s="364"/>
      <c r="S88" s="365"/>
    </row>
    <row r="89" spans="1:19" x14ac:dyDescent="0.25">
      <c r="A89" s="67"/>
      <c r="B89" s="68"/>
      <c r="C89" s="68"/>
      <c r="D89" s="68"/>
      <c r="E89" s="68"/>
      <c r="F89" s="68"/>
      <c r="G89" s="68"/>
      <c r="H89" s="68"/>
      <c r="I89" s="69"/>
      <c r="J89" s="69"/>
      <c r="K89" s="69"/>
      <c r="L89" s="69"/>
      <c r="M89" s="69"/>
      <c r="N89" s="388">
        <f>SUM(N87:O88)</f>
        <v>9.75</v>
      </c>
      <c r="O89" s="388"/>
      <c r="P89" s="69"/>
      <c r="Q89" s="68"/>
      <c r="R89" s="70"/>
      <c r="S89" s="71"/>
    </row>
    <row r="90" spans="1:19" x14ac:dyDescent="0.25">
      <c r="A90" s="41"/>
      <c r="B90" s="42"/>
      <c r="C90" s="42"/>
      <c r="D90" s="42"/>
      <c r="E90" s="42"/>
      <c r="F90" s="42"/>
      <c r="G90" s="42"/>
      <c r="H90" s="42"/>
      <c r="I90" s="42"/>
      <c r="J90" s="42"/>
      <c r="K90" s="42"/>
      <c r="L90" s="42"/>
      <c r="M90" s="42"/>
      <c r="N90" s="42"/>
      <c r="O90" s="42"/>
      <c r="P90" s="42"/>
      <c r="Q90" s="42"/>
      <c r="R90" s="43"/>
      <c r="S90" s="44"/>
    </row>
    <row r="91" spans="1:19" x14ac:dyDescent="0.25">
      <c r="A91" s="41"/>
      <c r="B91" s="42"/>
      <c r="C91" s="42"/>
      <c r="D91" s="42"/>
      <c r="E91" s="42"/>
      <c r="F91" s="42"/>
      <c r="G91" s="42"/>
      <c r="H91" s="42"/>
      <c r="I91" s="42"/>
      <c r="J91" s="42"/>
      <c r="K91" s="42"/>
      <c r="L91" s="42"/>
      <c r="M91" s="42"/>
      <c r="N91" s="42"/>
      <c r="O91" s="42"/>
      <c r="P91" s="42"/>
      <c r="Q91" s="42"/>
      <c r="R91" s="43"/>
      <c r="S91" s="44"/>
    </row>
    <row r="92" spans="1:19" x14ac:dyDescent="0.25">
      <c r="A92" s="80" t="str">
        <f>'Planilha Orçamentária Global'!A38</f>
        <v>5.0</v>
      </c>
      <c r="B92" s="355" t="str">
        <f>'Planilha Orçamentária Global'!D38</f>
        <v>SINALIZAÇÃO</v>
      </c>
      <c r="C92" s="355"/>
      <c r="D92" s="355"/>
      <c r="E92" s="355"/>
      <c r="F92" s="355"/>
      <c r="G92" s="355"/>
      <c r="H92" s="355"/>
      <c r="I92" s="355"/>
      <c r="J92" s="355"/>
      <c r="K92" s="355"/>
      <c r="L92" s="355"/>
      <c r="M92" s="355"/>
      <c r="N92" s="355"/>
      <c r="O92" s="355"/>
      <c r="P92" s="355"/>
      <c r="Q92" s="81"/>
      <c r="R92" s="82"/>
      <c r="S92" s="83"/>
    </row>
    <row r="93" spans="1:19" x14ac:dyDescent="0.25">
      <c r="A93" s="76" t="str">
        <f>'Planilha Orçamentária Global'!A39</f>
        <v>5.1</v>
      </c>
      <c r="B93" s="354" t="str">
        <f>'Planilha Orçamentária Global'!D39</f>
        <v xml:space="preserve">Placa esmaltada para identificação de rua </v>
      </c>
      <c r="C93" s="354"/>
      <c r="D93" s="354"/>
      <c r="E93" s="354"/>
      <c r="F93" s="354"/>
      <c r="G93" s="354"/>
      <c r="H93" s="354"/>
      <c r="I93" s="354"/>
      <c r="J93" s="354"/>
      <c r="K93" s="354"/>
      <c r="L93" s="354"/>
      <c r="M93" s="354"/>
      <c r="N93" s="354"/>
      <c r="O93" s="354"/>
      <c r="P93" s="354"/>
      <c r="Q93" s="77"/>
      <c r="R93" s="94">
        <f>TRUNC(A97,2)</f>
        <v>2</v>
      </c>
      <c r="S93" s="79" t="str">
        <f>'Planilha Orçamentária Global'!E39</f>
        <v>und</v>
      </c>
    </row>
    <row r="94" spans="1:19" x14ac:dyDescent="0.25">
      <c r="A94" s="45" t="s">
        <v>70</v>
      </c>
      <c r="B94" s="383" t="s">
        <v>66</v>
      </c>
      <c r="C94" s="383"/>
      <c r="D94" s="383"/>
      <c r="E94" s="383"/>
      <c r="F94" s="383"/>
      <c r="G94" s="383"/>
      <c r="H94" s="383"/>
      <c r="I94" s="45" t="s">
        <v>67</v>
      </c>
      <c r="J94" s="45" t="s">
        <v>68</v>
      </c>
      <c r="K94" s="45" t="s">
        <v>69</v>
      </c>
      <c r="L94" s="45" t="s">
        <v>71</v>
      </c>
      <c r="M94" s="45" t="s">
        <v>72</v>
      </c>
      <c r="N94" s="45" t="s">
        <v>73</v>
      </c>
      <c r="O94" s="45" t="s">
        <v>74</v>
      </c>
      <c r="P94" s="45" t="s">
        <v>75</v>
      </c>
      <c r="Q94" s="384" t="s">
        <v>76</v>
      </c>
      <c r="R94" s="384"/>
      <c r="S94" s="384"/>
    </row>
    <row r="95" spans="1:19" x14ac:dyDescent="0.25">
      <c r="A95" s="61">
        <v>2</v>
      </c>
      <c r="B95" s="46"/>
      <c r="C95" s="47"/>
      <c r="D95" s="48"/>
      <c r="E95" s="47"/>
      <c r="F95" s="47"/>
      <c r="G95" s="47"/>
      <c r="H95" s="49"/>
      <c r="I95" s="47"/>
      <c r="J95" s="56"/>
      <c r="K95" s="47"/>
      <c r="L95" s="56"/>
      <c r="M95" s="47"/>
      <c r="N95" s="59"/>
      <c r="O95" s="47"/>
      <c r="P95" s="56"/>
      <c r="Q95" s="360"/>
      <c r="R95" s="361"/>
      <c r="S95" s="362"/>
    </row>
    <row r="96" spans="1:19" x14ac:dyDescent="0.25">
      <c r="A96" s="62"/>
      <c r="B96" s="50"/>
      <c r="C96" s="51"/>
      <c r="D96" s="51"/>
      <c r="E96" s="51"/>
      <c r="F96" s="51"/>
      <c r="G96" s="51"/>
      <c r="H96" s="52"/>
      <c r="I96" s="51"/>
      <c r="J96" s="57"/>
      <c r="K96" s="51"/>
      <c r="L96" s="57"/>
      <c r="M96" s="120"/>
      <c r="N96" s="60"/>
      <c r="O96" s="51"/>
      <c r="P96" s="57"/>
      <c r="Q96" s="363"/>
      <c r="R96" s="364"/>
      <c r="S96" s="365"/>
    </row>
    <row r="97" spans="1:19" x14ac:dyDescent="0.25">
      <c r="A97" s="67">
        <f>SUM(A95:A96)</f>
        <v>2</v>
      </c>
      <c r="B97" s="68"/>
      <c r="C97" s="68"/>
      <c r="D97" s="68"/>
      <c r="E97" s="68"/>
      <c r="F97" s="68"/>
      <c r="G97" s="68"/>
      <c r="H97" s="68"/>
      <c r="I97" s="69"/>
      <c r="J97" s="69"/>
      <c r="K97" s="69"/>
      <c r="L97" s="69"/>
      <c r="M97" s="69"/>
      <c r="N97" s="69"/>
      <c r="O97" s="69"/>
      <c r="P97" s="69"/>
      <c r="Q97" s="68"/>
      <c r="R97" s="70"/>
      <c r="S97" s="71"/>
    </row>
    <row r="100" spans="1:19" x14ac:dyDescent="0.25">
      <c r="A100" s="76" t="str">
        <f>'Planilha Orçamentária Global'!A40</f>
        <v>5.2</v>
      </c>
      <c r="B100" s="354" t="str">
        <f>'Planilha Orçamentária Global'!D40</f>
        <v>Placa de sinalização em chapa de aço num 16 com pintura refletiva</v>
      </c>
      <c r="C100" s="354"/>
      <c r="D100" s="354"/>
      <c r="E100" s="354"/>
      <c r="F100" s="354"/>
      <c r="G100" s="354"/>
      <c r="H100" s="354"/>
      <c r="I100" s="354"/>
      <c r="J100" s="354"/>
      <c r="K100" s="354"/>
      <c r="L100" s="354"/>
      <c r="M100" s="354"/>
      <c r="N100" s="354"/>
      <c r="O100" s="354"/>
      <c r="P100" s="354"/>
      <c r="Q100" s="77"/>
      <c r="R100" s="94">
        <f>TRUNC(P104,2)</f>
        <v>0.89</v>
      </c>
      <c r="S100" s="79" t="str">
        <f>'Planilha Rua Jose Ricardo G C'!E40</f>
        <v>m²</v>
      </c>
    </row>
    <row r="101" spans="1:19" x14ac:dyDescent="0.25">
      <c r="A101" s="45"/>
      <c r="B101" s="383" t="s">
        <v>66</v>
      </c>
      <c r="C101" s="383"/>
      <c r="D101" s="383"/>
      <c r="E101" s="383"/>
      <c r="F101" s="383"/>
      <c r="G101" s="383"/>
      <c r="H101" s="383"/>
      <c r="I101" s="366" t="s">
        <v>5</v>
      </c>
      <c r="J101" s="368"/>
      <c r="K101" s="366" t="s">
        <v>129</v>
      </c>
      <c r="L101" s="367"/>
      <c r="M101" s="367"/>
      <c r="N101" s="368"/>
      <c r="O101" s="45" t="s">
        <v>130</v>
      </c>
      <c r="P101" s="45" t="s">
        <v>118</v>
      </c>
      <c r="Q101" s="384" t="s">
        <v>76</v>
      </c>
      <c r="R101" s="384"/>
      <c r="S101" s="384"/>
    </row>
    <row r="102" spans="1:19" x14ac:dyDescent="0.25">
      <c r="A102" s="61"/>
      <c r="B102" s="46"/>
      <c r="C102" s="47"/>
      <c r="D102" s="48"/>
      <c r="E102" s="47"/>
      <c r="F102" s="47"/>
      <c r="G102" s="47"/>
      <c r="H102" s="49"/>
      <c r="I102" s="360">
        <v>3</v>
      </c>
      <c r="J102" s="362"/>
      <c r="K102" s="360" t="s">
        <v>135</v>
      </c>
      <c r="L102" s="361"/>
      <c r="M102" s="361"/>
      <c r="N102" s="362"/>
      <c r="O102" s="216">
        <v>0.29799999999999999</v>
      </c>
      <c r="P102" s="186">
        <f>O102*I102</f>
        <v>0.89400000000000002</v>
      </c>
      <c r="Q102" s="360"/>
      <c r="R102" s="361"/>
      <c r="S102" s="362"/>
    </row>
    <row r="103" spans="1:19" x14ac:dyDescent="0.25">
      <c r="A103" s="62"/>
      <c r="B103" s="50"/>
      <c r="C103" s="51"/>
      <c r="D103" s="51"/>
      <c r="E103" s="51"/>
      <c r="F103" s="51"/>
      <c r="G103" s="51"/>
      <c r="H103" s="52"/>
      <c r="I103" s="363"/>
      <c r="J103" s="365"/>
      <c r="K103" s="363"/>
      <c r="L103" s="364"/>
      <c r="M103" s="364"/>
      <c r="N103" s="365"/>
      <c r="O103" s="51"/>
      <c r="P103" s="187">
        <f>O103*I103</f>
        <v>0</v>
      </c>
      <c r="Q103" s="363"/>
      <c r="R103" s="364"/>
      <c r="S103" s="365"/>
    </row>
    <row r="104" spans="1:19" x14ac:dyDescent="0.25">
      <c r="A104" s="67"/>
      <c r="B104" s="68"/>
      <c r="C104" s="68"/>
      <c r="D104" s="68"/>
      <c r="E104" s="68"/>
      <c r="F104" s="68"/>
      <c r="G104" s="68"/>
      <c r="H104" s="68"/>
      <c r="I104" s="388">
        <f>SUM(I102:J103)</f>
        <v>3</v>
      </c>
      <c r="J104" s="388"/>
      <c r="K104" s="69"/>
      <c r="L104" s="69"/>
      <c r="M104" s="69"/>
      <c r="N104" s="69"/>
      <c r="O104" s="69"/>
      <c r="P104" s="188">
        <f>SUM(P102:P103)</f>
        <v>0.89400000000000002</v>
      </c>
      <c r="Q104" s="68"/>
      <c r="R104" s="70"/>
      <c r="S104" s="71"/>
    </row>
    <row r="107" spans="1:19" x14ac:dyDescent="0.25">
      <c r="A107" s="76" t="str">
        <f>'Planilha Orçamentária Global'!A41</f>
        <v>5.3</v>
      </c>
      <c r="B107" s="354" t="str">
        <f>'Planilha Orçamentária Global'!D41</f>
        <v>Sinalização horizontal com tinta retrorrefletiva a base de resina acrílica com microesferas de vidro</v>
      </c>
      <c r="C107" s="354"/>
      <c r="D107" s="354"/>
      <c r="E107" s="354"/>
      <c r="F107" s="354"/>
      <c r="G107" s="354"/>
      <c r="H107" s="354"/>
      <c r="I107" s="354"/>
      <c r="J107" s="354"/>
      <c r="K107" s="354"/>
      <c r="L107" s="354"/>
      <c r="M107" s="354"/>
      <c r="N107" s="354"/>
      <c r="O107" s="354"/>
      <c r="P107" s="354"/>
      <c r="Q107" s="77"/>
      <c r="R107" s="94">
        <f>TRUNC(P111,2)</f>
        <v>2.5</v>
      </c>
      <c r="S107" s="79" t="str">
        <f>'Planilha Orçamentária Global'!E41</f>
        <v>m²</v>
      </c>
    </row>
    <row r="108" spans="1:19" x14ac:dyDescent="0.25">
      <c r="A108" s="45" t="s">
        <v>70</v>
      </c>
      <c r="B108" s="383" t="s">
        <v>66</v>
      </c>
      <c r="C108" s="383"/>
      <c r="D108" s="383"/>
      <c r="E108" s="383"/>
      <c r="F108" s="383"/>
      <c r="G108" s="383"/>
      <c r="H108" s="383"/>
      <c r="I108" s="366"/>
      <c r="J108" s="368"/>
      <c r="K108" s="366" t="s">
        <v>131</v>
      </c>
      <c r="L108" s="367"/>
      <c r="M108" s="367"/>
      <c r="N108" s="368"/>
      <c r="O108" s="45" t="s">
        <v>130</v>
      </c>
      <c r="P108" s="45" t="s">
        <v>118</v>
      </c>
      <c r="Q108" s="384" t="s">
        <v>76</v>
      </c>
      <c r="R108" s="384"/>
      <c r="S108" s="384"/>
    </row>
    <row r="109" spans="1:19" x14ac:dyDescent="0.25">
      <c r="A109" s="61"/>
      <c r="B109" s="46"/>
      <c r="C109" s="47"/>
      <c r="D109" s="48"/>
      <c r="E109" s="47"/>
      <c r="F109" s="47"/>
      <c r="G109" s="47"/>
      <c r="H109" s="49"/>
      <c r="I109" s="360"/>
      <c r="J109" s="362"/>
      <c r="K109" s="389">
        <f>I87</f>
        <v>10</v>
      </c>
      <c r="L109" s="361"/>
      <c r="M109" s="361"/>
      <c r="N109" s="362"/>
      <c r="O109" s="161">
        <f>0.5*0.5</f>
        <v>0.25</v>
      </c>
      <c r="P109" s="164">
        <f>O109*K109</f>
        <v>2.5</v>
      </c>
      <c r="Q109" s="360"/>
      <c r="R109" s="361"/>
      <c r="S109" s="362"/>
    </row>
    <row r="110" spans="1:19" x14ac:dyDescent="0.25">
      <c r="A110" s="62"/>
      <c r="B110" s="50"/>
      <c r="C110" s="51"/>
      <c r="D110" s="51"/>
      <c r="E110" s="51"/>
      <c r="F110" s="51"/>
      <c r="G110" s="51"/>
      <c r="H110" s="52"/>
      <c r="I110" s="363"/>
      <c r="J110" s="365"/>
      <c r="K110" s="363"/>
      <c r="L110" s="364"/>
      <c r="M110" s="364"/>
      <c r="N110" s="365"/>
      <c r="O110" s="189"/>
      <c r="P110" s="168">
        <f>O110*K110</f>
        <v>0</v>
      </c>
      <c r="Q110" s="363"/>
      <c r="R110" s="364"/>
      <c r="S110" s="365"/>
    </row>
    <row r="111" spans="1:19" x14ac:dyDescent="0.25">
      <c r="A111" s="67"/>
      <c r="B111" s="68"/>
      <c r="C111" s="68"/>
      <c r="D111" s="68"/>
      <c r="E111" s="68"/>
      <c r="F111" s="68"/>
      <c r="G111" s="68"/>
      <c r="H111" s="68"/>
      <c r="I111" s="69"/>
      <c r="J111" s="69"/>
      <c r="K111" s="69"/>
      <c r="L111" s="69"/>
      <c r="M111" s="69"/>
      <c r="N111" s="69"/>
      <c r="O111" s="69"/>
      <c r="P111" s="69">
        <f>SUM(P109:P110)</f>
        <v>2.5</v>
      </c>
      <c r="Q111" s="68"/>
      <c r="R111" s="70"/>
      <c r="S111" s="71"/>
    </row>
    <row r="114" spans="1:19" x14ac:dyDescent="0.25">
      <c r="A114" s="76" t="str">
        <f>'Planilha Orçamentária Global'!A42</f>
        <v>5.4</v>
      </c>
      <c r="B114" s="354" t="str">
        <f>'Planilha Orçamentária Global'!D42</f>
        <v>Confecção suporte e travessa para placa de sinalização</v>
      </c>
      <c r="C114" s="354"/>
      <c r="D114" s="354"/>
      <c r="E114" s="354"/>
      <c r="F114" s="354"/>
      <c r="G114" s="354"/>
      <c r="H114" s="354"/>
      <c r="I114" s="354"/>
      <c r="J114" s="354"/>
      <c r="K114" s="354"/>
      <c r="L114" s="354"/>
      <c r="M114" s="354"/>
      <c r="N114" s="354"/>
      <c r="O114" s="354"/>
      <c r="P114" s="354"/>
      <c r="Q114" s="77"/>
      <c r="R114" s="94">
        <f>K118</f>
        <v>5</v>
      </c>
      <c r="S114" s="79" t="str">
        <f>'Planilha Orçamentária Global'!E42</f>
        <v>und</v>
      </c>
    </row>
    <row r="115" spans="1:19" x14ac:dyDescent="0.25">
      <c r="A115" s="45" t="s">
        <v>70</v>
      </c>
      <c r="B115" s="383"/>
      <c r="C115" s="383"/>
      <c r="D115" s="383"/>
      <c r="E115" s="383"/>
      <c r="F115" s="383"/>
      <c r="G115" s="383"/>
      <c r="H115" s="383"/>
      <c r="I115" s="366"/>
      <c r="J115" s="368"/>
      <c r="K115" s="366" t="s">
        <v>132</v>
      </c>
      <c r="L115" s="367"/>
      <c r="M115" s="367"/>
      <c r="N115" s="368"/>
      <c r="O115" s="45"/>
      <c r="P115" s="45"/>
      <c r="Q115" s="384" t="s">
        <v>76</v>
      </c>
      <c r="R115" s="384"/>
      <c r="S115" s="384"/>
    </row>
    <row r="116" spans="1:19" x14ac:dyDescent="0.25">
      <c r="A116" s="61"/>
      <c r="B116" s="46"/>
      <c r="C116" s="47"/>
      <c r="D116" s="48"/>
      <c r="E116" s="47"/>
      <c r="F116" s="47"/>
      <c r="G116" s="47"/>
      <c r="H116" s="49"/>
      <c r="I116" s="360"/>
      <c r="J116" s="362"/>
      <c r="K116" s="389">
        <f>I104+A97</f>
        <v>5</v>
      </c>
      <c r="L116" s="361"/>
      <c r="M116" s="361"/>
      <c r="N116" s="362"/>
      <c r="O116" s="47"/>
      <c r="P116" s="164"/>
      <c r="Q116" s="360"/>
      <c r="R116" s="361"/>
      <c r="S116" s="362"/>
    </row>
    <row r="117" spans="1:19" x14ac:dyDescent="0.25">
      <c r="A117" s="62"/>
      <c r="B117" s="50"/>
      <c r="C117" s="51"/>
      <c r="D117" s="51"/>
      <c r="E117" s="51"/>
      <c r="F117" s="51"/>
      <c r="G117" s="51"/>
      <c r="H117" s="52"/>
      <c r="I117" s="363"/>
      <c r="J117" s="365"/>
      <c r="K117" s="363"/>
      <c r="L117" s="364"/>
      <c r="M117" s="364"/>
      <c r="N117" s="365"/>
      <c r="O117" s="51"/>
      <c r="P117" s="168"/>
      <c r="Q117" s="363"/>
      <c r="R117" s="364"/>
      <c r="S117" s="365"/>
    </row>
    <row r="118" spans="1:19" x14ac:dyDescent="0.25">
      <c r="A118" s="67"/>
      <c r="B118" s="68"/>
      <c r="C118" s="68"/>
      <c r="D118" s="68"/>
      <c r="E118" s="68"/>
      <c r="F118" s="68"/>
      <c r="G118" s="68"/>
      <c r="H118" s="68"/>
      <c r="I118" s="69"/>
      <c r="J118" s="69"/>
      <c r="K118" s="388">
        <f>SUM(K116:N117)</f>
        <v>5</v>
      </c>
      <c r="L118" s="388"/>
      <c r="M118" s="388"/>
      <c r="N118" s="388"/>
      <c r="O118" s="69"/>
      <c r="P118" s="69"/>
      <c r="Q118" s="68"/>
      <c r="R118" s="70"/>
      <c r="S118" s="71"/>
    </row>
  </sheetData>
  <mergeCells count="126">
    <mergeCell ref="K118:N118"/>
    <mergeCell ref="I117:J117"/>
    <mergeCell ref="K117:N117"/>
    <mergeCell ref="Q117:S117"/>
    <mergeCell ref="Q59:S59"/>
    <mergeCell ref="B114:P114"/>
    <mergeCell ref="B115:H115"/>
    <mergeCell ref="I115:J115"/>
    <mergeCell ref="K115:N115"/>
    <mergeCell ref="Q115:S115"/>
    <mergeCell ref="I116:J116"/>
    <mergeCell ref="K116:N116"/>
    <mergeCell ref="Q116:S116"/>
    <mergeCell ref="I109:J109"/>
    <mergeCell ref="K109:N109"/>
    <mergeCell ref="Q109:S109"/>
    <mergeCell ref="I110:J110"/>
    <mergeCell ref="K110:N110"/>
    <mergeCell ref="Q110:S110"/>
    <mergeCell ref="I104:J104"/>
    <mergeCell ref="B107:P107"/>
    <mergeCell ref="B108:H108"/>
    <mergeCell ref="I108:J108"/>
    <mergeCell ref="K108:N108"/>
    <mergeCell ref="Q108:S108"/>
    <mergeCell ref="I102:J102"/>
    <mergeCell ref="K102:N102"/>
    <mergeCell ref="Q102:S102"/>
    <mergeCell ref="I103:J103"/>
    <mergeCell ref="K103:N103"/>
    <mergeCell ref="Q103:S103"/>
    <mergeCell ref="Q96:S96"/>
    <mergeCell ref="B100:P100"/>
    <mergeCell ref="B101:H101"/>
    <mergeCell ref="I101:J101"/>
    <mergeCell ref="K101:N101"/>
    <mergeCell ref="Q101:S101"/>
    <mergeCell ref="N89:O89"/>
    <mergeCell ref="B92:P92"/>
    <mergeCell ref="B93:P93"/>
    <mergeCell ref="B94:H94"/>
    <mergeCell ref="Q94:S94"/>
    <mergeCell ref="Q95:S95"/>
    <mergeCell ref="I87:J87"/>
    <mergeCell ref="K87:M87"/>
    <mergeCell ref="N87:O87"/>
    <mergeCell ref="Q87:S87"/>
    <mergeCell ref="I88:J88"/>
    <mergeCell ref="K88:M88"/>
    <mergeCell ref="N88:O88"/>
    <mergeCell ref="Q88:S88"/>
    <mergeCell ref="B85:P85"/>
    <mergeCell ref="B86:H86"/>
    <mergeCell ref="I86:J86"/>
    <mergeCell ref="K86:M86"/>
    <mergeCell ref="N86:O86"/>
    <mergeCell ref="Q86:S86"/>
    <mergeCell ref="B77:P77"/>
    <mergeCell ref="B78:H78"/>
    <mergeCell ref="Q78:S78"/>
    <mergeCell ref="Q79:S79"/>
    <mergeCell ref="Q80:S80"/>
    <mergeCell ref="B84:P84"/>
    <mergeCell ref="I73:J73"/>
    <mergeCell ref="K73:L73"/>
    <mergeCell ref="M73:N73"/>
    <mergeCell ref="O73:P73"/>
    <mergeCell ref="Q73:S73"/>
    <mergeCell ref="O74:P74"/>
    <mergeCell ref="Q71:S71"/>
    <mergeCell ref="I72:J72"/>
    <mergeCell ref="K72:L72"/>
    <mergeCell ref="M72:N72"/>
    <mergeCell ref="O72:P72"/>
    <mergeCell ref="Q72:S72"/>
    <mergeCell ref="Q57:S57"/>
    <mergeCell ref="B45:P45"/>
    <mergeCell ref="B46:P46"/>
    <mergeCell ref="B47:P47"/>
    <mergeCell ref="B48:H48"/>
    <mergeCell ref="Q48:S48"/>
    <mergeCell ref="Q49:S49"/>
    <mergeCell ref="B70:P70"/>
    <mergeCell ref="B71:H71"/>
    <mergeCell ref="I71:J71"/>
    <mergeCell ref="K71:L71"/>
    <mergeCell ref="M71:N71"/>
    <mergeCell ref="O71:P71"/>
    <mergeCell ref="Q58:S58"/>
    <mergeCell ref="B63:P63"/>
    <mergeCell ref="B64:P64"/>
    <mergeCell ref="B65:H65"/>
    <mergeCell ref="Q65:S65"/>
    <mergeCell ref="Q66:S66"/>
    <mergeCell ref="B38:P38"/>
    <mergeCell ref="B39:H39"/>
    <mergeCell ref="Q39:S39"/>
    <mergeCell ref="Q40:S40"/>
    <mergeCell ref="Q41:S41"/>
    <mergeCell ref="Q50:S50"/>
    <mergeCell ref="B54:P54"/>
    <mergeCell ref="B55:P55"/>
    <mergeCell ref="B56:H56"/>
    <mergeCell ref="Q56:S56"/>
    <mergeCell ref="B32:H32"/>
    <mergeCell ref="Q32:S32"/>
    <mergeCell ref="Q33:S33"/>
    <mergeCell ref="Q34:S34"/>
    <mergeCell ref="B24:H24"/>
    <mergeCell ref="Q24:S24"/>
    <mergeCell ref="Q25:S25"/>
    <mergeCell ref="B29:P29"/>
    <mergeCell ref="B30:P30"/>
    <mergeCell ref="B31:P31"/>
    <mergeCell ref="B16:P16"/>
    <mergeCell ref="B17:H17"/>
    <mergeCell ref="Q17:S17"/>
    <mergeCell ref="Q18:S18"/>
    <mergeCell ref="Q19:S19"/>
    <mergeCell ref="B23:P23"/>
    <mergeCell ref="A1:S2"/>
    <mergeCell ref="B9:P9"/>
    <mergeCell ref="B10:P10"/>
    <mergeCell ref="Q11:S11"/>
    <mergeCell ref="Q12:S12"/>
    <mergeCell ref="B15:P15"/>
  </mergeCells>
  <pageMargins left="0.51181102362204722" right="0.51181102362204722" top="0.78740157480314965" bottom="0.78740157480314965" header="0.31496062992125984" footer="0.31496062992125984"/>
  <pageSetup paperSize="9" scale="67" orientation="portrait" r:id="rId1"/>
  <rowBreaks count="1" manualBreakCount="1">
    <brk id="69" max="18" man="1"/>
  </rowBreaks>
  <colBreaks count="1" manualBreakCount="1">
    <brk id="19" max="1048575" man="1"/>
  </col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2:CA43"/>
  <sheetViews>
    <sheetView view="pageBreakPreview" topLeftCell="A29" zoomScale="130" zoomScaleNormal="85" zoomScaleSheetLayoutView="130" workbookViewId="0">
      <selection activeCell="D30" sqref="D30"/>
    </sheetView>
  </sheetViews>
  <sheetFormatPr defaultRowHeight="15" x14ac:dyDescent="0.25"/>
  <cols>
    <col min="1" max="2" width="9.140625" style="102"/>
    <col min="3" max="3" width="12" style="102" customWidth="1"/>
    <col min="4" max="4" width="70.28515625" style="102" customWidth="1"/>
    <col min="5" max="5" width="9.140625" style="102"/>
    <col min="6" max="6" width="11.7109375" style="102" customWidth="1"/>
    <col min="7" max="7" width="13.42578125" style="102" customWidth="1"/>
    <col min="8" max="8" width="13.28515625" style="102" customWidth="1"/>
    <col min="9" max="9" width="16.42578125" style="102" customWidth="1"/>
    <col min="10" max="16384" width="9.140625" style="102"/>
  </cols>
  <sheetData>
    <row r="2" spans="1:79" x14ac:dyDescent="0.25">
      <c r="K2" s="266"/>
    </row>
    <row r="3" spans="1:79" x14ac:dyDescent="0.25">
      <c r="K3" s="266"/>
    </row>
    <row r="4" spans="1:79" x14ac:dyDescent="0.25">
      <c r="K4" s="266"/>
    </row>
    <row r="5" spans="1:79" x14ac:dyDescent="0.25">
      <c r="K5" s="266"/>
    </row>
    <row r="6" spans="1:79" x14ac:dyDescent="0.25">
      <c r="K6" s="266"/>
    </row>
    <row r="7" spans="1:79" ht="15" customHeight="1" x14ac:dyDescent="0.3">
      <c r="A7" s="349" t="s">
        <v>55</v>
      </c>
      <c r="B7" s="349"/>
      <c r="C7" s="349"/>
      <c r="D7" s="349"/>
      <c r="E7" s="349"/>
      <c r="F7" s="349"/>
      <c r="G7" s="349"/>
      <c r="H7" s="349"/>
      <c r="I7" s="349"/>
      <c r="J7" s="128"/>
      <c r="K7" s="266"/>
      <c r="L7" s="128"/>
      <c r="M7" s="128"/>
      <c r="N7" s="128"/>
      <c r="O7" s="128"/>
      <c r="P7" s="128"/>
      <c r="Q7" s="128"/>
      <c r="R7" s="128"/>
      <c r="S7" s="128"/>
      <c r="T7" s="128"/>
      <c r="U7" s="128"/>
      <c r="V7" s="128"/>
      <c r="W7" s="128"/>
      <c r="X7" s="128"/>
      <c r="Y7" s="128"/>
      <c r="Z7" s="128"/>
      <c r="AA7" s="128"/>
      <c r="AB7" s="128"/>
      <c r="AC7" s="128"/>
      <c r="AD7" s="128"/>
      <c r="AE7" s="128"/>
      <c r="AF7" s="128"/>
      <c r="AG7" s="128"/>
      <c r="AH7" s="128"/>
      <c r="AI7" s="128"/>
      <c r="AJ7" s="128"/>
      <c r="AK7" s="128"/>
      <c r="AL7" s="128"/>
      <c r="AM7" s="128"/>
      <c r="AN7" s="128"/>
      <c r="AO7" s="128"/>
      <c r="AP7" s="128"/>
      <c r="AQ7" s="128"/>
      <c r="AR7" s="128"/>
      <c r="AS7" s="128"/>
      <c r="AT7" s="128"/>
      <c r="AU7" s="128"/>
      <c r="AV7" s="128"/>
      <c r="AW7" s="128"/>
      <c r="AX7" s="128"/>
      <c r="AY7" s="128"/>
      <c r="AZ7" s="128"/>
      <c r="BA7" s="128"/>
      <c r="BB7" s="128"/>
      <c r="BC7" s="128"/>
      <c r="BD7" s="128"/>
      <c r="BE7" s="128"/>
      <c r="BF7" s="128"/>
      <c r="BG7" s="128"/>
      <c r="BH7" s="128"/>
      <c r="BI7" s="128"/>
      <c r="BJ7" s="128"/>
      <c r="BK7" s="128"/>
      <c r="BL7" s="128"/>
      <c r="BM7" s="128"/>
      <c r="BN7" s="128"/>
      <c r="BO7" s="128"/>
      <c r="BP7" s="128"/>
      <c r="BQ7" s="128"/>
      <c r="BR7" s="128"/>
      <c r="BS7" s="128"/>
      <c r="BT7" s="128"/>
      <c r="BU7" s="128"/>
      <c r="BV7" s="128"/>
      <c r="BW7" s="128"/>
      <c r="BX7" s="128"/>
      <c r="BY7" s="128"/>
      <c r="BZ7" s="128"/>
      <c r="CA7" s="128"/>
    </row>
    <row r="8" spans="1:79" ht="15" customHeight="1" x14ac:dyDescent="0.3">
      <c r="A8" s="128"/>
      <c r="B8" s="128"/>
      <c r="C8" s="128"/>
      <c r="D8" s="128"/>
      <c r="E8" s="128"/>
      <c r="F8" s="128"/>
      <c r="G8" s="128"/>
      <c r="H8" s="128"/>
      <c r="I8" s="128"/>
      <c r="J8" s="128"/>
      <c r="K8" s="266"/>
      <c r="L8" s="128"/>
      <c r="M8" s="128"/>
      <c r="N8" s="128"/>
      <c r="O8" s="128"/>
      <c r="P8" s="128"/>
      <c r="Q8" s="128"/>
      <c r="R8" s="128"/>
      <c r="S8" s="128"/>
      <c r="T8" s="128"/>
      <c r="U8" s="128"/>
      <c r="V8" s="128"/>
      <c r="W8" s="128"/>
      <c r="X8" s="128"/>
      <c r="Y8" s="128"/>
      <c r="Z8" s="128"/>
      <c r="AA8" s="128"/>
      <c r="AB8" s="128"/>
      <c r="AC8" s="128"/>
      <c r="AD8" s="128"/>
      <c r="AE8" s="128"/>
      <c r="AF8" s="128"/>
      <c r="AG8" s="128"/>
      <c r="AH8" s="128"/>
      <c r="AI8" s="128"/>
      <c r="AJ8" s="128"/>
      <c r="AK8" s="128"/>
      <c r="AL8" s="128"/>
      <c r="AM8" s="128"/>
      <c r="AN8" s="128"/>
      <c r="AO8" s="128"/>
      <c r="AP8" s="128"/>
      <c r="AQ8" s="128"/>
      <c r="AR8" s="128"/>
      <c r="AS8" s="128"/>
      <c r="AT8" s="128"/>
      <c r="AU8" s="128"/>
      <c r="AV8" s="128"/>
      <c r="AW8" s="128"/>
      <c r="AX8" s="128"/>
      <c r="AY8" s="128"/>
      <c r="AZ8" s="128"/>
      <c r="BA8" s="128"/>
      <c r="BB8" s="128"/>
      <c r="BC8" s="128"/>
      <c r="BD8" s="128"/>
      <c r="BE8" s="128"/>
      <c r="BF8" s="128"/>
      <c r="BG8" s="128"/>
      <c r="BH8" s="128"/>
      <c r="BI8" s="128"/>
      <c r="BJ8" s="128"/>
      <c r="BK8" s="128"/>
      <c r="BL8" s="128"/>
      <c r="BM8" s="128"/>
      <c r="BN8" s="128"/>
      <c r="BO8" s="128"/>
      <c r="BP8" s="128"/>
      <c r="BQ8" s="128"/>
      <c r="BR8" s="128"/>
      <c r="BS8" s="128"/>
      <c r="BT8" s="128"/>
      <c r="BU8" s="128"/>
      <c r="BV8" s="128"/>
      <c r="BW8" s="128"/>
      <c r="BX8" s="128"/>
      <c r="BY8" s="128"/>
      <c r="BZ8" s="128"/>
      <c r="CA8" s="128"/>
    </row>
    <row r="9" spans="1:79" x14ac:dyDescent="0.25">
      <c r="A9" s="350" t="s">
        <v>56</v>
      </c>
      <c r="B9" s="350"/>
      <c r="C9" s="350"/>
      <c r="D9" s="350"/>
      <c r="E9" s="350"/>
      <c r="F9" s="350"/>
      <c r="G9" s="350"/>
      <c r="H9" s="350"/>
      <c r="I9" s="350"/>
      <c r="J9" s="127"/>
      <c r="K9" s="266"/>
      <c r="L9" s="127"/>
      <c r="M9" s="127"/>
      <c r="N9" s="127"/>
      <c r="O9" s="127"/>
      <c r="P9" s="127"/>
      <c r="Q9" s="127"/>
      <c r="R9" s="127"/>
      <c r="S9" s="127"/>
      <c r="T9" s="127"/>
      <c r="U9" s="127"/>
      <c r="V9" s="127"/>
      <c r="W9" s="127"/>
      <c r="X9" s="127"/>
      <c r="Y9" s="127"/>
      <c r="Z9" s="127"/>
      <c r="AA9" s="127"/>
      <c r="AB9" s="127"/>
      <c r="AC9" s="127"/>
      <c r="AD9" s="127"/>
      <c r="AE9" s="127"/>
      <c r="AF9" s="127"/>
      <c r="AG9" s="127"/>
      <c r="AH9" s="127"/>
      <c r="AI9" s="127"/>
      <c r="AJ9" s="127"/>
      <c r="AK9" s="127"/>
      <c r="AL9" s="127"/>
      <c r="AM9" s="127"/>
      <c r="AN9" s="127"/>
      <c r="AO9" s="127"/>
      <c r="AP9" s="127"/>
      <c r="AQ9" s="127"/>
      <c r="AR9" s="127"/>
      <c r="AS9" s="127"/>
      <c r="AT9" s="127"/>
      <c r="AU9" s="127"/>
      <c r="AV9" s="127"/>
      <c r="AW9" s="127"/>
      <c r="AX9" s="127"/>
      <c r="AY9" s="127"/>
      <c r="AZ9" s="127"/>
      <c r="BA9" s="127"/>
      <c r="BB9" s="127"/>
      <c r="BC9" s="127"/>
      <c r="BD9" s="127"/>
      <c r="BE9" s="127"/>
      <c r="BF9" s="127"/>
      <c r="BG9" s="127"/>
      <c r="BH9" s="127"/>
      <c r="BI9" s="127"/>
      <c r="BJ9" s="127"/>
      <c r="BK9" s="127"/>
      <c r="BL9" s="127"/>
      <c r="BM9" s="127"/>
      <c r="BN9" s="127"/>
      <c r="BO9" s="127"/>
      <c r="BP9" s="127"/>
      <c r="BQ9" s="127"/>
      <c r="BR9" s="127"/>
      <c r="BS9" s="127"/>
      <c r="BT9" s="127"/>
      <c r="BU9" s="127"/>
      <c r="BV9" s="127"/>
      <c r="BW9" s="127"/>
      <c r="BX9" s="127"/>
      <c r="BY9" s="127"/>
      <c r="BZ9" s="127"/>
      <c r="CA9" s="127"/>
    </row>
    <row r="10" spans="1:79" x14ac:dyDescent="0.25">
      <c r="A10" s="350" t="s">
        <v>57</v>
      </c>
      <c r="B10" s="350"/>
      <c r="C10" s="350"/>
      <c r="D10" s="350"/>
      <c r="E10" s="350"/>
      <c r="F10" s="350"/>
      <c r="G10" s="350"/>
      <c r="H10" s="350"/>
      <c r="I10" s="350"/>
      <c r="J10" s="127"/>
      <c r="K10" s="266"/>
      <c r="L10" s="127"/>
      <c r="M10" s="127"/>
      <c r="N10" s="127"/>
      <c r="O10" s="127"/>
      <c r="P10" s="127"/>
      <c r="Q10" s="127"/>
      <c r="R10" s="127"/>
      <c r="S10" s="127"/>
      <c r="T10" s="127"/>
      <c r="U10" s="127"/>
      <c r="V10" s="127"/>
      <c r="W10" s="127"/>
      <c r="X10" s="127"/>
      <c r="Y10" s="127"/>
      <c r="Z10" s="127"/>
      <c r="AA10" s="127"/>
      <c r="AB10" s="127"/>
      <c r="AC10" s="127"/>
      <c r="AD10" s="127"/>
      <c r="AE10" s="127"/>
      <c r="AF10" s="127"/>
      <c r="AG10" s="127"/>
      <c r="AH10" s="127"/>
      <c r="AI10" s="127"/>
      <c r="AJ10" s="127"/>
      <c r="AK10" s="127"/>
      <c r="AL10" s="127"/>
      <c r="AM10" s="127"/>
      <c r="AN10" s="127"/>
      <c r="AO10" s="127"/>
      <c r="AP10" s="127"/>
      <c r="AQ10" s="127"/>
      <c r="AR10" s="127"/>
      <c r="AS10" s="127"/>
      <c r="AT10" s="127"/>
      <c r="AU10" s="127"/>
      <c r="AV10" s="127"/>
      <c r="AW10" s="127"/>
      <c r="AX10" s="127"/>
      <c r="AY10" s="127"/>
      <c r="AZ10" s="127"/>
      <c r="BA10" s="127"/>
      <c r="BB10" s="127"/>
      <c r="BC10" s="127"/>
      <c r="BD10" s="127"/>
      <c r="BE10" s="127"/>
      <c r="BF10" s="127"/>
      <c r="BG10" s="127"/>
      <c r="BH10" s="127"/>
      <c r="BI10" s="127"/>
      <c r="BJ10" s="127"/>
      <c r="BK10" s="127"/>
      <c r="BL10" s="127"/>
      <c r="BM10" s="127"/>
      <c r="BN10" s="127"/>
      <c r="BO10" s="127"/>
      <c r="BP10" s="127"/>
      <c r="BQ10" s="127"/>
      <c r="BR10" s="127"/>
      <c r="BS10" s="127"/>
      <c r="BT10" s="127"/>
      <c r="BU10" s="127"/>
      <c r="BV10" s="127"/>
      <c r="BW10" s="127"/>
      <c r="BX10" s="127"/>
      <c r="BY10" s="127"/>
      <c r="BZ10" s="127"/>
      <c r="CA10" s="127"/>
    </row>
    <row r="11" spans="1:79" x14ac:dyDescent="0.25">
      <c r="K11" s="266"/>
    </row>
    <row r="12" spans="1:79" ht="15.75" x14ac:dyDescent="0.25">
      <c r="A12" s="129" t="s">
        <v>58</v>
      </c>
      <c r="K12" s="266"/>
    </row>
    <row r="13" spans="1:79" ht="15.75" x14ac:dyDescent="0.25">
      <c r="A13" s="130" t="s">
        <v>59</v>
      </c>
      <c r="K13" s="266"/>
    </row>
    <row r="14" spans="1:79" ht="15.75" x14ac:dyDescent="0.25">
      <c r="A14" s="130" t="s">
        <v>60</v>
      </c>
      <c r="K14" s="266"/>
    </row>
    <row r="15" spans="1:79" ht="15.75" x14ac:dyDescent="0.25">
      <c r="A15" s="129" t="s">
        <v>61</v>
      </c>
      <c r="B15" s="1" t="s">
        <v>148</v>
      </c>
      <c r="H15" s="1" t="s">
        <v>16</v>
      </c>
      <c r="I15" s="3">
        <v>44136</v>
      </c>
      <c r="K15" s="266"/>
    </row>
    <row r="16" spans="1:79" x14ac:dyDescent="0.25">
      <c r="H16" s="1" t="s">
        <v>17</v>
      </c>
      <c r="I16" s="4">
        <v>0.26140000000000002</v>
      </c>
      <c r="K16" s="266"/>
    </row>
    <row r="17" spans="1:11" ht="45" x14ac:dyDescent="0.25">
      <c r="A17" s="2" t="s">
        <v>0</v>
      </c>
      <c r="B17" s="2" t="s">
        <v>1</v>
      </c>
      <c r="C17" s="2" t="s">
        <v>2</v>
      </c>
      <c r="D17" s="2" t="s">
        <v>3</v>
      </c>
      <c r="E17" s="2" t="s">
        <v>4</v>
      </c>
      <c r="F17" s="2" t="s">
        <v>5</v>
      </c>
      <c r="G17" s="2" t="s">
        <v>6</v>
      </c>
      <c r="H17" s="2" t="s">
        <v>7</v>
      </c>
      <c r="I17" s="2" t="s">
        <v>8</v>
      </c>
      <c r="K17" s="266"/>
    </row>
    <row r="18" spans="1:11" x14ac:dyDescent="0.25">
      <c r="A18" s="5" t="str">
        <f>'Planilha Orçamentária Global'!A18</f>
        <v>1.0</v>
      </c>
      <c r="B18" s="6"/>
      <c r="C18" s="6"/>
      <c r="D18" s="7" t="str">
        <f>'Planilha Orçamentária Global'!D18</f>
        <v>ADMINISTRAÇÃO DA OBRA</v>
      </c>
      <c r="E18" s="6"/>
      <c r="F18" s="6"/>
      <c r="G18" s="6"/>
      <c r="H18" s="6"/>
      <c r="I18" s="32">
        <f>SUM(I19)</f>
        <v>0</v>
      </c>
      <c r="K18" s="266"/>
    </row>
    <row r="19" spans="1:11" x14ac:dyDescent="0.25">
      <c r="A19" s="227" t="str">
        <f>'Planilha Orçamentária Global'!A19</f>
        <v>1.1</v>
      </c>
      <c r="B19" s="223" t="str">
        <f>'Planilha Orçamentária Global'!B19</f>
        <v>CPU</v>
      </c>
      <c r="C19" s="223" t="str">
        <f>'Planilha Orçamentária Global'!C19</f>
        <v>CPU 01</v>
      </c>
      <c r="D19" s="222" t="str">
        <f>'Planilha Orçamentária Global'!D19</f>
        <v xml:space="preserve">Administração da obra </v>
      </c>
      <c r="E19" s="223" t="str">
        <f>'Planilha Orçamentária Global'!E19</f>
        <v>mês</v>
      </c>
      <c r="F19" s="228">
        <f>'Mem Calc R Mangnólia A T Cavalc'!R10</f>
        <v>0</v>
      </c>
      <c r="G19" s="228">
        <f>'Planilha Orçamentária Global'!G19</f>
        <v>6492.6</v>
      </c>
      <c r="H19" s="228">
        <f>TRUNC(G19*(1+$I$16),2)</f>
        <v>8189.76</v>
      </c>
      <c r="I19" s="8">
        <f>TRUNC(H19*F19,2)</f>
        <v>0</v>
      </c>
      <c r="K19" s="266"/>
    </row>
    <row r="20" spans="1:11" x14ac:dyDescent="0.25">
      <c r="A20" s="9" t="str">
        <f>'Planilha Orçamentária Global'!A20</f>
        <v>2.0</v>
      </c>
      <c r="B20" s="10"/>
      <c r="C20" s="10"/>
      <c r="D20" s="11" t="str">
        <f>'Planilha Orçamentária Global'!D20</f>
        <v>SERVIÇOS PRELIMINARES</v>
      </c>
      <c r="E20" s="10"/>
      <c r="F20" s="12"/>
      <c r="G20" s="12"/>
      <c r="H20" s="12"/>
      <c r="I20" s="31">
        <f>SUM(I21:I22)</f>
        <v>454.59</v>
      </c>
      <c r="K20" s="266"/>
    </row>
    <row r="21" spans="1:11" x14ac:dyDescent="0.25">
      <c r="A21" s="227" t="str">
        <f>'Planilha Orçamentária Global'!A21</f>
        <v>2.1</v>
      </c>
      <c r="B21" s="223" t="str">
        <f>'Planilha Orçamentária Global'!B21</f>
        <v>SINAPI</v>
      </c>
      <c r="C21" s="223">
        <f>'Planilha Orçamentária Global'!C21</f>
        <v>99064</v>
      </c>
      <c r="D21" s="220" t="str">
        <f>'Planilha Orçamentária Global'!D21</f>
        <v>Locação de pavimentação. Af_10/2018</v>
      </c>
      <c r="E21" s="223" t="str">
        <f>'Planilha Orçamentária Global'!E21</f>
        <v>m²</v>
      </c>
      <c r="F21" s="228">
        <f>'Mem Calc R Mangnólia A T Cavalc'!R16</f>
        <v>891.36</v>
      </c>
      <c r="G21" s="228">
        <f>'Planilha Orçamentária Global'!G21</f>
        <v>0.41</v>
      </c>
      <c r="H21" s="228">
        <f>TRUNC(G21*(1+$I$16),2)</f>
        <v>0.51</v>
      </c>
      <c r="I21" s="8">
        <f>(H21*F21)</f>
        <v>454.59</v>
      </c>
      <c r="K21" s="266"/>
    </row>
    <row r="22" spans="1:11" x14ac:dyDescent="0.25">
      <c r="A22" s="227" t="str">
        <f>'Planilha Orçamentária Global'!A22</f>
        <v>2.2</v>
      </c>
      <c r="B22" s="223" t="str">
        <f>'Planilha Orçamentária Global'!B22</f>
        <v>ORSE</v>
      </c>
      <c r="C22" s="223" t="str">
        <f>'Planilha Orçamentária Global'!C22</f>
        <v>51/ORSE</v>
      </c>
      <c r="D22" s="220" t="str">
        <f>'Planilha Orçamentária Global'!D22</f>
        <v>Placa de obra em chapa de aço galvanizado</v>
      </c>
      <c r="E22" s="223" t="str">
        <f>'Planilha Orçamentária Global'!E22</f>
        <v>m²</v>
      </c>
      <c r="F22" s="228">
        <f>'Mem Calc R Mangnólia A T Cavalc'!R23</f>
        <v>0</v>
      </c>
      <c r="G22" s="228">
        <f>'Planilha Orçamentária Global'!G22</f>
        <v>319.95999999999998</v>
      </c>
      <c r="H22" s="228">
        <f>TRUNC(G22*(1+$I$16),2)</f>
        <v>403.59</v>
      </c>
      <c r="I22" s="8">
        <f>TRUNC(H22*F22,2)</f>
        <v>0</v>
      </c>
      <c r="K22" s="266"/>
    </row>
    <row r="23" spans="1:11" x14ac:dyDescent="0.25">
      <c r="A23" s="9" t="str">
        <f>'Planilha Orçamentária Global'!A23</f>
        <v>3.0</v>
      </c>
      <c r="B23" s="10"/>
      <c r="C23" s="10"/>
      <c r="D23" s="11" t="str">
        <f>'Planilha Orçamentária Global'!D23</f>
        <v>TERRAPLANAGEM E PAVIMENTAÇÃO</v>
      </c>
      <c r="E23" s="10"/>
      <c r="F23" s="12"/>
      <c r="G23" s="12"/>
      <c r="H23" s="12"/>
      <c r="I23" s="31">
        <f>SUM(I25:I31)</f>
        <v>82060.63</v>
      </c>
      <c r="K23" s="266"/>
    </row>
    <row r="24" spans="1:11" x14ac:dyDescent="0.25">
      <c r="A24" s="13" t="str">
        <f>'Planilha Orçamentária Global'!A24</f>
        <v>3.1</v>
      </c>
      <c r="B24" s="14"/>
      <c r="C24" s="14"/>
      <c r="D24" s="15" t="str">
        <f>'Planilha Orçamentária Global'!D24</f>
        <v xml:space="preserve">Terraplanagem  </v>
      </c>
      <c r="E24" s="14"/>
      <c r="F24" s="16"/>
      <c r="G24" s="16"/>
      <c r="H24" s="16"/>
      <c r="I24" s="17"/>
      <c r="K24" s="266"/>
    </row>
    <row r="25" spans="1:11" ht="30" x14ac:dyDescent="0.25">
      <c r="A25" s="227" t="str">
        <f>'Planilha Orçamentária Global'!A25</f>
        <v>3.1.1</v>
      </c>
      <c r="B25" s="223" t="str">
        <f>'Planilha Orçamentária Global'!B25</f>
        <v>SINAPI</v>
      </c>
      <c r="C25" s="18">
        <f>'Planilha Orçamentária Global'!C25</f>
        <v>101115</v>
      </c>
      <c r="D25" s="229" t="str">
        <f>'Planilha Orçamentária Global'!D25</f>
        <v>Escavação Horizontal em solo de 1A categoria com trator de esteiras (150HP/lâmina: 3,18m³)</v>
      </c>
      <c r="E25" s="223" t="str">
        <f>'Planilha Orçamentária Global'!E25</f>
        <v>m³</v>
      </c>
      <c r="F25" s="228">
        <f>'Mem Calc R Mangnólia A T Cavalc'!R31</f>
        <v>89.14</v>
      </c>
      <c r="G25" s="228">
        <f>'Planilha Orçamentária Global'!G25</f>
        <v>2.09</v>
      </c>
      <c r="H25" s="228">
        <f>TRUNC(G25*(1+$I$16),2)</f>
        <v>2.63</v>
      </c>
      <c r="I25" s="8">
        <f>(H25*F25)</f>
        <v>234.44</v>
      </c>
      <c r="K25" s="266"/>
    </row>
    <row r="26" spans="1:11" ht="14.45" customHeight="1" x14ac:dyDescent="0.25">
      <c r="A26" s="227" t="str">
        <f>'Planilha Orçamentária Global'!A26</f>
        <v>3.1.2</v>
      </c>
      <c r="B26" s="223" t="str">
        <f>'Planilha Orçamentária Global'!B26</f>
        <v>SINAPI</v>
      </c>
      <c r="C26" s="18">
        <f>'Planilha Orçamentária Global'!C26</f>
        <v>100576</v>
      </c>
      <c r="D26" s="229" t="str">
        <f>'Planilha Orçamentária Global'!D26</f>
        <v>Regularização e compactação do sub-leito até 20cm.</v>
      </c>
      <c r="E26" s="223" t="str">
        <f>'Planilha Orçamentária Global'!E26</f>
        <v>m²</v>
      </c>
      <c r="F26" s="228">
        <f>'Mem Calc R Mangnólia A T Cavalc'!R38</f>
        <v>891.36</v>
      </c>
      <c r="G26" s="228">
        <f>'Planilha Orçamentária Global'!G26</f>
        <v>1.33</v>
      </c>
      <c r="H26" s="228">
        <f>TRUNC(G26*(1+$I$16),2)</f>
        <v>1.67</v>
      </c>
      <c r="I26" s="8">
        <f>(H26*F26)</f>
        <v>1488.57</v>
      </c>
      <c r="K26" s="266"/>
    </row>
    <row r="27" spans="1:11" ht="14.45" customHeight="1" x14ac:dyDescent="0.25">
      <c r="A27" s="13" t="str">
        <f>'Planilha Orçamentária Global'!A27</f>
        <v>3.2</v>
      </c>
      <c r="B27" s="14"/>
      <c r="C27" s="14"/>
      <c r="D27" s="15" t="str">
        <f>'Planilha Orçamentária Global'!D27</f>
        <v>Pavimentação</v>
      </c>
      <c r="E27" s="14"/>
      <c r="F27" s="16"/>
      <c r="G27" s="16"/>
      <c r="H27" s="16"/>
      <c r="I27" s="17"/>
      <c r="K27" s="266"/>
    </row>
    <row r="28" spans="1:11" ht="14.45" customHeight="1" x14ac:dyDescent="0.25">
      <c r="A28" s="19" t="str">
        <f>'Planilha Orçamentária Global'!A28</f>
        <v>3.2.1</v>
      </c>
      <c r="B28" s="20"/>
      <c r="C28" s="21"/>
      <c r="D28" s="22" t="str">
        <f>'Planilha Orçamentária Global'!D28</f>
        <v>Pavimentação em paralelepípedo</v>
      </c>
      <c r="E28" s="20"/>
      <c r="F28" s="23"/>
      <c r="G28" s="23"/>
      <c r="H28" s="23"/>
      <c r="I28" s="24"/>
      <c r="K28" s="266"/>
    </row>
    <row r="29" spans="1:11" ht="45" x14ac:dyDescent="0.25">
      <c r="A29" s="227" t="str">
        <f>'Planilha Orçamentária Global'!A29</f>
        <v>3.2.1.1</v>
      </c>
      <c r="B29" s="223" t="str">
        <f>'Planilha Orçamentária Global'!B29</f>
        <v>CPU</v>
      </c>
      <c r="C29" s="18" t="str">
        <f>'Planilha Orçamentária Global'!C29</f>
        <v>CPU 02</v>
      </c>
      <c r="D29" s="229" t="str">
        <f>'Planilha Orçamentária Global'!D29</f>
        <v xml:space="preserve">Pavimento em paralelepipedo sobre colchao de areia 15 cm, rejuntado com argamassa de cimento e areia no traço 1:3 (pedras pequenas 30 a 35 pecas por m2) </v>
      </c>
      <c r="E29" s="223" t="str">
        <f>'Planilha Orçamentária Global'!E29</f>
        <v>m²</v>
      </c>
      <c r="F29" s="228">
        <f>'Mem Calc R Mangnólia A T Cavalc'!R47</f>
        <v>891.36</v>
      </c>
      <c r="G29" s="228">
        <f>'Planilha Orçamentária Global'!G29</f>
        <v>60.93</v>
      </c>
      <c r="H29" s="228">
        <f>TRUNC(G29*(1+$I$16),2)</f>
        <v>76.849999999999994</v>
      </c>
      <c r="I29" s="8">
        <f>(H29*F29)</f>
        <v>68501.02</v>
      </c>
      <c r="K29" s="266"/>
    </row>
    <row r="30" spans="1:11" ht="14.45" customHeight="1" x14ac:dyDescent="0.25">
      <c r="A30" s="19" t="str">
        <f>'Planilha Orçamentária Global'!A30</f>
        <v>3.2.2</v>
      </c>
      <c r="B30" s="20"/>
      <c r="C30" s="21"/>
      <c r="D30" s="22" t="str">
        <f>'Planilha Orçamentária Global'!D30</f>
        <v>Meio-fio (guia)</v>
      </c>
      <c r="E30" s="20"/>
      <c r="F30" s="23"/>
      <c r="G30" s="23"/>
      <c r="H30" s="23"/>
      <c r="I30" s="24"/>
      <c r="K30" s="266"/>
    </row>
    <row r="31" spans="1:11" ht="45" x14ac:dyDescent="0.25">
      <c r="A31" s="227" t="str">
        <f>'Planilha Orçamentária Global'!A31</f>
        <v>3.2.2.1</v>
      </c>
      <c r="B31" s="223" t="str">
        <f>'Planilha Orçamentária Global'!B31</f>
        <v>SINAPI</v>
      </c>
      <c r="C31" s="18">
        <f>'Planilha Orçamentária Global'!C31</f>
        <v>94273</v>
      </c>
      <c r="D31" s="229" t="str">
        <f>'Planilha Orçamentária Global'!D31</f>
        <v>Assentamento de guia (meio-fio) em trecho reto, confeccionada em concreto pré-fabricado, dimensões 100x15x13x30 cm (comprimento x base inferior x base superior x altura), para vias urbanas (uso viário). af_06/2016</v>
      </c>
      <c r="E31" s="223" t="str">
        <f>'Planilha Orçamentária Global'!E31</f>
        <v>m</v>
      </c>
      <c r="F31" s="228">
        <f>'Mem Calc R Mangnólia A T Cavalc'!R55</f>
        <v>228.55</v>
      </c>
      <c r="G31" s="228">
        <f>'Planilha Orçamentária Global'!G31</f>
        <v>41.06</v>
      </c>
      <c r="H31" s="228">
        <f>TRUNC(G31*(1+$I$16),2)</f>
        <v>51.79</v>
      </c>
      <c r="I31" s="8">
        <f>(H31*F31)</f>
        <v>11836.6</v>
      </c>
      <c r="K31" s="266"/>
    </row>
    <row r="32" spans="1:11" x14ac:dyDescent="0.25">
      <c r="A32" s="9" t="str">
        <f>'Planilha Orçamentária Global'!A32</f>
        <v>4.0</v>
      </c>
      <c r="B32" s="10"/>
      <c r="C32" s="10"/>
      <c r="D32" s="11" t="str">
        <f>'Planilha Orçamentária Global'!D32</f>
        <v>PASSEIO CIMENTADO</v>
      </c>
      <c r="E32" s="10"/>
      <c r="F32" s="12"/>
      <c r="G32" s="12"/>
      <c r="H32" s="12"/>
      <c r="I32" s="31">
        <f>SUM(I33:I37)</f>
        <v>11152.15</v>
      </c>
      <c r="K32" s="266"/>
    </row>
    <row r="33" spans="1:11" ht="45" x14ac:dyDescent="0.25">
      <c r="A33" s="227" t="str">
        <f>'Planilha Orçamentária Global'!A33</f>
        <v>4.1</v>
      </c>
      <c r="B33" s="223" t="str">
        <f>'Planilha Orçamentária Global'!B33</f>
        <v>SINAPI</v>
      </c>
      <c r="C33" s="18">
        <f>'Planilha Orçamentária Global'!C33</f>
        <v>94991</v>
      </c>
      <c r="D33" s="229" t="str">
        <f>'Planilha Orçamentária Global'!D33</f>
        <v>Execução de passeio (calçada) ou piso de concreto com concreto moldado IN LOCO, usinado, acabamento convencional, não armado espessura de 5 cm. AF_07/2016</v>
      </c>
      <c r="E33" s="223" t="str">
        <f>'Planilha Orçamentária Global'!E33</f>
        <v>m³</v>
      </c>
      <c r="F33" s="228">
        <f>'Mem Calc R Mangnólia A T Cavalc'!R63</f>
        <v>16.25</v>
      </c>
      <c r="G33" s="228">
        <f>'Planilha Orçamentária Global'!G33</f>
        <v>474.23</v>
      </c>
      <c r="H33" s="228">
        <f>TRUNC(G33*(1+$I$16),2)</f>
        <v>598.19000000000005</v>
      </c>
      <c r="I33" s="8">
        <f>(H33*F33)</f>
        <v>9720.59</v>
      </c>
      <c r="K33" s="266"/>
    </row>
    <row r="34" spans="1:11" ht="30" x14ac:dyDescent="0.25">
      <c r="A34" s="227" t="str">
        <f>'Planilha Orçamentária Global'!A34</f>
        <v>4.2</v>
      </c>
      <c r="B34" s="223" t="str">
        <f>'Planilha Orçamentária Global'!B34</f>
        <v>SINAPI</v>
      </c>
      <c r="C34" s="18">
        <f>'Planilha Orçamentária Global'!C34</f>
        <v>3673</v>
      </c>
      <c r="D34" s="229" t="str">
        <f>'Planilha Orçamentária Global'!D34</f>
        <v>Junta plastica de dilatacao para pisos, cor cinza, 27 x 3 mm (altura x espessura) a cada 1,50m</v>
      </c>
      <c r="E34" s="223" t="str">
        <f>'Planilha Orçamentária Global'!E34</f>
        <v>m</v>
      </c>
      <c r="F34" s="228">
        <f>'Mem Calc R Mangnólia A T Cavalc'!R69</f>
        <v>217.94</v>
      </c>
      <c r="G34" s="228">
        <f>'Planilha Orçamentária Global'!G34</f>
        <v>1.38</v>
      </c>
      <c r="H34" s="228">
        <f>TRUNC(G34*(1+$I$16),2)</f>
        <v>1.74</v>
      </c>
      <c r="I34" s="8">
        <f t="shared" ref="I34:I35" si="0">(H34*F34)</f>
        <v>379.22</v>
      </c>
      <c r="K34" s="266"/>
    </row>
    <row r="35" spans="1:11" x14ac:dyDescent="0.25">
      <c r="A35" s="227" t="str">
        <f>'Planilha Orçamentária Global'!A35</f>
        <v>4.3</v>
      </c>
      <c r="B35" s="223" t="str">
        <f>'Planilha Orçamentária Global'!B35</f>
        <v>SINAPI</v>
      </c>
      <c r="C35" s="18">
        <f>'Planilha Orçamentária Global'!C35</f>
        <v>3777</v>
      </c>
      <c r="D35" s="229" t="str">
        <f>'Planilha Orçamentária Global'!D35</f>
        <v>Lona plástica preta, e=150 micra</v>
      </c>
      <c r="E35" s="223" t="str">
        <f>'Planilha Orçamentária Global'!E35</f>
        <v>m²</v>
      </c>
      <c r="F35" s="228">
        <f>'Mem Calc R Mangnólia A T Cavalc'!R76</f>
        <v>325.10000000000002</v>
      </c>
      <c r="G35" s="228">
        <f>'Planilha Orçamentária Global'!G35</f>
        <v>1.44</v>
      </c>
      <c r="H35" s="228">
        <f>TRUNC(G35*(1+$I$16),2)</f>
        <v>1.81</v>
      </c>
      <c r="I35" s="8">
        <f t="shared" si="0"/>
        <v>588.42999999999995</v>
      </c>
      <c r="K35" s="266"/>
    </row>
    <row r="36" spans="1:11" x14ac:dyDescent="0.25">
      <c r="A36" s="13" t="str">
        <f>'Planilha Orçamentária Global'!A36</f>
        <v>4.4</v>
      </c>
      <c r="B36" s="14"/>
      <c r="C36" s="25"/>
      <c r="D36" s="26" t="str">
        <f>'Planilha Orçamentária Global'!D36</f>
        <v>Piso Tátil</v>
      </c>
      <c r="E36" s="14"/>
      <c r="F36" s="16"/>
      <c r="G36" s="16"/>
      <c r="H36" s="16"/>
      <c r="I36" s="17"/>
      <c r="K36" s="266"/>
    </row>
    <row r="37" spans="1:11" ht="45" x14ac:dyDescent="0.25">
      <c r="A37" s="231" t="str">
        <f>'Planilha Orçamentária Global'!A37</f>
        <v>4.4.1</v>
      </c>
      <c r="B37" s="232" t="str">
        <f>'Planilha Orçamentária Global'!B37</f>
        <v>ORSE</v>
      </c>
      <c r="C37" s="27">
        <f>'Planilha Orçamentária Global'!C37</f>
        <v>4864</v>
      </c>
      <c r="D37" s="28" t="str">
        <f>'Planilha Orçamentária Global'!D37</f>
        <v xml:space="preserve"> Piso tátil direcional e de alerta, em concreto colorido, p/deficientes visuais, dimensões 30x30cm, aplicado com argamassa industrializada ac-ii, rejuntado, exclusive regularização de base</v>
      </c>
      <c r="E37" s="232" t="str">
        <f>'Planilha Orçamentária Global'!E37</f>
        <v>m²</v>
      </c>
      <c r="F37" s="29">
        <f>'Mem Calc R Mangnólia A T Cavalc'!R84</f>
        <v>4.5</v>
      </c>
      <c r="G37" s="29">
        <f>'Planilha Orçamentária Global'!G37</f>
        <v>81.73</v>
      </c>
      <c r="H37" s="29">
        <f>TRUNC(G37*(1+$I$16),2)</f>
        <v>103.09</v>
      </c>
      <c r="I37" s="30">
        <f>(H37*F37)</f>
        <v>463.91</v>
      </c>
      <c r="K37" s="266"/>
    </row>
    <row r="38" spans="1:11" x14ac:dyDescent="0.25">
      <c r="A38" s="9" t="str">
        <f>'Planilha Orçamentária Global'!A38</f>
        <v>5.0</v>
      </c>
      <c r="B38" s="10"/>
      <c r="C38" s="10"/>
      <c r="D38" s="11" t="str">
        <f>'Planilha Orçamentária Global'!D38</f>
        <v>SINALIZAÇÃO</v>
      </c>
      <c r="E38" s="10"/>
      <c r="F38" s="12"/>
      <c r="G38" s="12"/>
      <c r="H38" s="12"/>
      <c r="I38" s="31">
        <f>SUM(I39:I42)</f>
        <v>805.52</v>
      </c>
      <c r="K38" s="266"/>
    </row>
    <row r="39" spans="1:11" x14ac:dyDescent="0.25">
      <c r="A39" s="227" t="str">
        <f>'Planilha Orçamentária Global'!A39</f>
        <v>5.1</v>
      </c>
      <c r="B39" s="223" t="str">
        <f>'Planilha Orçamentária Global'!B39</f>
        <v>SINAPI</v>
      </c>
      <c r="C39" s="18">
        <f>'Planilha Orçamentária Global'!C39</f>
        <v>13521</v>
      </c>
      <c r="D39" s="229" t="str">
        <f>'Planilha Orçamentária Global'!D39</f>
        <v xml:space="preserve">Placa esmaltada para identificação de rua </v>
      </c>
      <c r="E39" s="223" t="str">
        <f>'Planilha Orçamentária Global'!E39</f>
        <v>und</v>
      </c>
      <c r="F39" s="228">
        <f>'Mem Calc R Mangnólia A T Cavalc'!R92</f>
        <v>2</v>
      </c>
      <c r="G39" s="228">
        <f>'Planilha Orçamentária Global'!G39</f>
        <v>99</v>
      </c>
      <c r="H39" s="228">
        <f>TRUNC(G39*(1+$I$16),2)</f>
        <v>124.87</v>
      </c>
      <c r="I39" s="8">
        <f>(H39*F39)</f>
        <v>249.74</v>
      </c>
      <c r="K39" s="266"/>
    </row>
    <row r="40" spans="1:11" x14ac:dyDescent="0.25">
      <c r="A40" s="227" t="str">
        <f>'Planilha Orçamentária Global'!A40</f>
        <v>5.2</v>
      </c>
      <c r="B40" s="223" t="str">
        <f>'Planilha Orçamentária Global'!B40</f>
        <v>SINAPI</v>
      </c>
      <c r="C40" s="18">
        <f>'Planilha Orçamentária Global'!C40</f>
        <v>34723</v>
      </c>
      <c r="D40" s="229" t="str">
        <f>'Planilha Orçamentária Global'!D40</f>
        <v>Placa de sinalização em chapa de aço num 16 com pintura refletiva</v>
      </c>
      <c r="E40" s="223" t="str">
        <f>'Planilha Orçamentária Global'!E40</f>
        <v>m²</v>
      </c>
      <c r="F40" s="228">
        <f>'Mem Calc R Mangnólia A T Cavalc'!R99</f>
        <v>0.28999999999999998</v>
      </c>
      <c r="G40" s="228">
        <f>'Planilha Orçamentária Global'!G40</f>
        <v>693</v>
      </c>
      <c r="H40" s="228">
        <f>TRUNC(G40*(1+$I$16),2)</f>
        <v>874.15</v>
      </c>
      <c r="I40" s="8">
        <f t="shared" ref="I40:I42" si="1">(H40*F40)</f>
        <v>253.5</v>
      </c>
      <c r="K40" s="266"/>
    </row>
    <row r="41" spans="1:11" ht="30" x14ac:dyDescent="0.25">
      <c r="A41" s="227" t="str">
        <f>'Planilha Orçamentária Global'!A41</f>
        <v>5.3</v>
      </c>
      <c r="B41" s="223" t="str">
        <f>'Planilha Orçamentária Global'!B41</f>
        <v>SINAPI</v>
      </c>
      <c r="C41" s="18">
        <f>'Planilha Orçamentária Global'!C41</f>
        <v>72947</v>
      </c>
      <c r="D41" s="229" t="str">
        <f>'Planilha Orçamentária Global'!D41</f>
        <v>Sinalização horizontal com tinta retrorrefletiva a base de resina acrílica com microesferas de vidro</v>
      </c>
      <c r="E41" s="223" t="str">
        <f>'Planilha Orçamentária Global'!E41</f>
        <v>m²</v>
      </c>
      <c r="F41" s="228">
        <f>'Mem Calc R Mangnólia A T Cavalc'!R106</f>
        <v>1.5</v>
      </c>
      <c r="G41" s="228">
        <f>'Planilha Orçamentária Global'!G41</f>
        <v>13.42</v>
      </c>
      <c r="H41" s="228">
        <f>TRUNC(G41*(1+$I$16),2)</f>
        <v>16.920000000000002</v>
      </c>
      <c r="I41" s="8">
        <f t="shared" si="1"/>
        <v>25.38</v>
      </c>
      <c r="K41" s="266"/>
    </row>
    <row r="42" spans="1:11" x14ac:dyDescent="0.25">
      <c r="A42" s="231" t="str">
        <f>'Planilha Orçamentária Global'!A42</f>
        <v>5.4</v>
      </c>
      <c r="B42" s="230" t="str">
        <f>'Planilha Orçamentária Global'!B42</f>
        <v>ORSE</v>
      </c>
      <c r="C42" s="181">
        <f>'Planilha Orçamentária Global'!C42</f>
        <v>10808</v>
      </c>
      <c r="D42" s="215" t="str">
        <f>'Planilha Orçamentária Global'!D42</f>
        <v>Confecção suporte e travessa para placa de sinalização</v>
      </c>
      <c r="E42" s="182" t="str">
        <f>'Planilha Orçamentária Global'!E42</f>
        <v>und</v>
      </c>
      <c r="F42" s="185">
        <f>'Mem Calc R Mangnólia A T Cavalc'!R113</f>
        <v>3</v>
      </c>
      <c r="G42" s="183">
        <f>'Planilha Orçamentária Global'!G42</f>
        <v>73.180000000000007</v>
      </c>
      <c r="H42" s="183">
        <f>TRUNC(G42*(1+$I$16),2)</f>
        <v>92.3</v>
      </c>
      <c r="I42" s="8">
        <f t="shared" si="1"/>
        <v>276.89999999999998</v>
      </c>
    </row>
    <row r="43" spans="1:11" x14ac:dyDescent="0.25">
      <c r="A43" s="392" t="s">
        <v>136</v>
      </c>
      <c r="B43" s="393"/>
      <c r="C43" s="393"/>
      <c r="D43" s="393"/>
      <c r="E43" s="393"/>
      <c r="F43" s="393"/>
      <c r="G43" s="393"/>
      <c r="H43" s="390">
        <f>TRUNC(I38+I32+I23+I20+I18,2)</f>
        <v>94472.89</v>
      </c>
      <c r="I43" s="391"/>
    </row>
  </sheetData>
  <mergeCells count="5">
    <mergeCell ref="A7:I7"/>
    <mergeCell ref="A9:I9"/>
    <mergeCell ref="A10:I10"/>
    <mergeCell ref="A43:G43"/>
    <mergeCell ref="H43:I43"/>
  </mergeCells>
  <pageMargins left="0.51181102362204722" right="0.51181102362204722" top="0.78740157480314965" bottom="0.78740157480314965" header="0.31496062992125984" footer="0.31496062992125984"/>
  <pageSetup paperSize="9" scale="56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16</vt:i4>
      </vt:variant>
      <vt:variant>
        <vt:lpstr>Intervalos nomeados</vt:lpstr>
      </vt:variant>
      <vt:variant>
        <vt:i4>9</vt:i4>
      </vt:variant>
    </vt:vector>
  </HeadingPairs>
  <TitlesOfParts>
    <vt:vector size="25" baseType="lpstr">
      <vt:lpstr>Planilha Orçamentária Global</vt:lpstr>
      <vt:lpstr>Memória de Calculo Global</vt:lpstr>
      <vt:lpstr>Planilha Rua Jose Ricardo G C</vt:lpstr>
      <vt:lpstr>Mem Calc Rua Jose Ricardo G C</vt:lpstr>
      <vt:lpstr>Planilha R Maria Salete STN T1</vt:lpstr>
      <vt:lpstr>Mem Calc R Maria Salete STN T1</vt:lpstr>
      <vt:lpstr>Planilha R Maria Salete STN T2</vt:lpstr>
      <vt:lpstr>Mem Calc R Maria Salete STN T2</vt:lpstr>
      <vt:lpstr>Planilha R Mangnólia A T Cavalc</vt:lpstr>
      <vt:lpstr>Mem Calc R Mangnólia A T Cavalc</vt:lpstr>
      <vt:lpstr>Planilha Praça 0501-24</vt:lpstr>
      <vt:lpstr>Mem Calc Praça 0501-24</vt:lpstr>
      <vt:lpstr>Composições Preço Unitário</vt:lpstr>
      <vt:lpstr>Cotações</vt:lpstr>
      <vt:lpstr>Curva ABC</vt:lpstr>
      <vt:lpstr>BDI</vt:lpstr>
      <vt:lpstr>'Curva ABC'!Area_de_impressao</vt:lpstr>
      <vt:lpstr>'Mem Calc Praça 0501-24'!Area_de_impressao</vt:lpstr>
      <vt:lpstr>'Mem Calc R Mangnólia A T Cavalc'!Area_de_impressao</vt:lpstr>
      <vt:lpstr>'Mem Calc R Maria Salete STN T1'!Area_de_impressao</vt:lpstr>
      <vt:lpstr>'Mem Calc R Maria Salete STN T2'!Area_de_impressao</vt:lpstr>
      <vt:lpstr>'Mem Calc Rua Jose Ricardo G C'!Area_de_impressao</vt:lpstr>
      <vt:lpstr>'Memória de Calculo Global'!Area_de_impressao</vt:lpstr>
      <vt:lpstr>'Planilha Orçamentária Global'!Area_de_impressao</vt:lpstr>
      <vt:lpstr>'Planilha R Maria Salete STN T2'!Area_de_impressao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Ricardo Carvalho</dc:creator>
  <cp:lastModifiedBy>Mallena Soares da Silva</cp:lastModifiedBy>
  <cp:lastPrinted>2021-04-07T19:13:05Z</cp:lastPrinted>
  <dcterms:created xsi:type="dcterms:W3CDTF">2020-06-04T12:42:54Z</dcterms:created>
  <dcterms:modified xsi:type="dcterms:W3CDTF">2021-04-07T19:13:34Z</dcterms:modified>
</cp:coreProperties>
</file>